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D:\Afdb\"/>
    </mc:Choice>
  </mc:AlternateContent>
  <xr:revisionPtr revIDLastSave="0" documentId="8_{BAFD0B9F-918B-467E-A627-7918BF90204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Good &amp; Works" sheetId="1" r:id="rId1"/>
    <sheet name="Consulting Services" sheetId="2" r:id="rId2"/>
  </sheets>
  <definedNames>
    <definedName name="_xlnm._FilterDatabase" localSheetId="1" hidden="1">'Consulting Services'!$A$8:$AF$71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24" i="1" l="1"/>
  <c r="Q24" i="1" s="1"/>
  <c r="R24" i="1" s="1"/>
  <c r="S24" i="1" s="1"/>
  <c r="T24" i="1" s="1"/>
  <c r="V24" i="1" s="1"/>
  <c r="W24" i="1" s="1"/>
  <c r="N24" i="1"/>
  <c r="P18" i="1"/>
  <c r="Q18" i="1" s="1"/>
  <c r="R18" i="1" s="1"/>
  <c r="S18" i="1" s="1"/>
  <c r="T18" i="1" s="1"/>
  <c r="V18" i="1" s="1"/>
  <c r="W18" i="1" s="1"/>
  <c r="O12" i="1"/>
  <c r="P12" i="1" s="1"/>
  <c r="Q12" i="1" s="1"/>
  <c r="R12" i="1" s="1"/>
  <c r="S12" i="1" s="1"/>
  <c r="T12" i="1" s="1"/>
  <c r="V12" i="1" s="1"/>
  <c r="W12" i="1" s="1"/>
  <c r="P27" i="1"/>
  <c r="Q27" i="1" s="1"/>
  <c r="R27" i="1" s="1"/>
  <c r="S27" i="1" s="1"/>
  <c r="T27" i="1" s="1"/>
  <c r="V27" i="1" s="1"/>
  <c r="W27" i="1" s="1"/>
  <c r="Q10" i="1"/>
  <c r="R10" i="1" s="1"/>
  <c r="S10" i="1" s="1"/>
  <c r="T10" i="1" s="1"/>
  <c r="P15" i="1"/>
  <c r="Q15" i="1"/>
  <c r="R15" i="1"/>
  <c r="S15" i="1" s="1"/>
  <c r="T15" i="1" s="1"/>
  <c r="V15" i="1" s="1"/>
  <c r="W15" i="1" s="1"/>
  <c r="N15" i="1"/>
  <c r="P21" i="1"/>
  <c r="Q21" i="1"/>
  <c r="R21" i="1" s="1"/>
  <c r="S21" i="1" s="1"/>
  <c r="T21" i="1" s="1"/>
  <c r="V21" i="1" s="1"/>
  <c r="W21" i="1" s="1"/>
  <c r="N21" i="1"/>
  <c r="N27" i="1"/>
  <c r="P30" i="1"/>
  <c r="Q30" i="1"/>
  <c r="R30" i="1" s="1"/>
  <c r="S30" i="1" s="1"/>
  <c r="T30" i="1" s="1"/>
  <c r="V30" i="1" s="1"/>
  <c r="W30" i="1" s="1"/>
  <c r="N30" i="1"/>
  <c r="P22" i="1"/>
  <c r="Q22" i="1" s="1"/>
  <c r="R22" i="1" s="1"/>
  <c r="S22" i="1" s="1"/>
  <c r="T22" i="1" s="1"/>
  <c r="V22" i="1" s="1"/>
  <c r="W22" i="1" s="1"/>
  <c r="M15" i="2"/>
  <c r="J15" i="2"/>
  <c r="K15" i="2" s="1"/>
  <c r="N15" i="2" s="1"/>
  <c r="O15" i="2" s="1"/>
  <c r="Q15" i="2" s="1"/>
  <c r="R15" i="2" s="1"/>
  <c r="S15" i="2" s="1"/>
  <c r="T15" i="2" s="1"/>
  <c r="U15" i="2" s="1"/>
  <c r="V15" i="2" s="1"/>
  <c r="W15" i="2" s="1"/>
  <c r="X15" i="2" s="1"/>
  <c r="Y15" i="2" s="1"/>
  <c r="AA15" i="2" s="1"/>
  <c r="AC15" i="2" s="1"/>
  <c r="AD15" i="2" s="1"/>
  <c r="P39" i="1"/>
  <c r="Q39" i="1" s="1"/>
  <c r="R39" i="1" s="1"/>
  <c r="S39" i="1" s="1"/>
  <c r="T39" i="1" s="1"/>
  <c r="V39" i="1" s="1"/>
  <c r="W39" i="1" s="1"/>
  <c r="P36" i="1"/>
  <c r="Q36" i="1" s="1"/>
  <c r="R36" i="1" s="1"/>
  <c r="S36" i="1" s="1"/>
  <c r="T36" i="1" s="1"/>
  <c r="V36" i="1" s="1"/>
  <c r="W36" i="1" s="1"/>
  <c r="P33" i="1"/>
  <c r="Q33" i="1" s="1"/>
  <c r="R33" i="1" s="1"/>
  <c r="S33" i="1" s="1"/>
  <c r="T33" i="1" s="1"/>
  <c r="V33" i="1" s="1"/>
  <c r="W33" i="1" s="1"/>
  <c r="M63" i="2"/>
  <c r="J63" i="2"/>
  <c r="K63" i="2" s="1"/>
  <c r="N63" i="2" s="1"/>
  <c r="O63" i="2" s="1"/>
  <c r="AA63" i="2" s="1"/>
  <c r="AC63" i="2" s="1"/>
  <c r="AD63" i="2" s="1"/>
  <c r="M60" i="2"/>
  <c r="J60" i="2" s="1"/>
  <c r="K60" i="2" s="1"/>
  <c r="N60" i="2" s="1"/>
  <c r="O60" i="2" s="1"/>
  <c r="AA60" i="2" s="1"/>
  <c r="AC60" i="2" s="1"/>
  <c r="AD60" i="2" s="1"/>
  <c r="M57" i="2"/>
  <c r="M54" i="2"/>
  <c r="M51" i="2"/>
  <c r="J51" i="2"/>
  <c r="K51" i="2" s="1"/>
  <c r="N51" i="2" s="1"/>
  <c r="O51" i="2" s="1"/>
  <c r="Q51" i="2" s="1"/>
  <c r="R51" i="2" s="1"/>
  <c r="S51" i="2" s="1"/>
  <c r="T51" i="2" s="1"/>
  <c r="U51" i="2" s="1"/>
  <c r="V51" i="2" s="1"/>
  <c r="W51" i="2" s="1"/>
  <c r="X51" i="2" s="1"/>
  <c r="Y51" i="2" s="1"/>
  <c r="AA51" i="2" s="1"/>
  <c r="AC51" i="2" s="1"/>
  <c r="AD51" i="2" s="1"/>
  <c r="M48" i="2"/>
  <c r="J48" i="2" s="1"/>
  <c r="K48" i="2" s="1"/>
  <c r="N48" i="2" s="1"/>
  <c r="O48" i="2" s="1"/>
  <c r="Q48" i="2" s="1"/>
  <c r="R48" i="2" s="1"/>
  <c r="S48" i="2" s="1"/>
  <c r="T48" i="2" s="1"/>
  <c r="U48" i="2" s="1"/>
  <c r="V48" i="2" s="1"/>
  <c r="W48" i="2" s="1"/>
  <c r="X48" i="2" s="1"/>
  <c r="Y48" i="2" s="1"/>
  <c r="AA48" i="2" s="1"/>
  <c r="AC48" i="2" s="1"/>
  <c r="AD48" i="2" s="1"/>
  <c r="M45" i="2"/>
  <c r="M42" i="2"/>
  <c r="M39" i="2"/>
  <c r="J39" i="2"/>
  <c r="K39" i="2" s="1"/>
  <c r="N39" i="2" s="1"/>
  <c r="O39" i="2" s="1"/>
  <c r="AA39" i="2" s="1"/>
  <c r="AC39" i="2" s="1"/>
  <c r="AD39" i="2" s="1"/>
  <c r="M36" i="2"/>
  <c r="M33" i="2"/>
  <c r="J33" i="2" s="1"/>
  <c r="K33" i="2" s="1"/>
  <c r="N33" i="2" s="1"/>
  <c r="O33" i="2" s="1"/>
  <c r="Q33" i="2" s="1"/>
  <c r="R33" i="2" s="1"/>
  <c r="S33" i="2" s="1"/>
  <c r="T33" i="2" s="1"/>
  <c r="U33" i="2" s="1"/>
  <c r="V33" i="2" s="1"/>
  <c r="W33" i="2" s="1"/>
  <c r="X33" i="2" s="1"/>
  <c r="Y33" i="2" s="1"/>
  <c r="AA33" i="2" s="1"/>
  <c r="AC33" i="2" s="1"/>
  <c r="AD33" i="2" s="1"/>
  <c r="M30" i="2"/>
  <c r="J30" i="2" s="1"/>
  <c r="K30" i="2" s="1"/>
  <c r="N30" i="2" s="1"/>
  <c r="O30" i="2" s="1"/>
  <c r="AA30" i="2" s="1"/>
  <c r="AC30" i="2" s="1"/>
  <c r="AD30" i="2" s="1"/>
  <c r="M27" i="2"/>
  <c r="J27" i="2" s="1"/>
  <c r="K27" i="2" s="1"/>
  <c r="N27" i="2" s="1"/>
  <c r="O27" i="2" s="1"/>
  <c r="Q27" i="2" s="1"/>
  <c r="R27" i="2" s="1"/>
  <c r="S27" i="2" s="1"/>
  <c r="T27" i="2" s="1"/>
  <c r="U27" i="2" s="1"/>
  <c r="V27" i="2" s="1"/>
  <c r="W27" i="2" s="1"/>
  <c r="X27" i="2" s="1"/>
  <c r="Y27" i="2" s="1"/>
  <c r="AA27" i="2" s="1"/>
  <c r="AC27" i="2" s="1"/>
  <c r="AD27" i="2" s="1"/>
  <c r="M24" i="2"/>
  <c r="J24" i="2" s="1"/>
  <c r="K24" i="2" s="1"/>
  <c r="N24" i="2" s="1"/>
  <c r="O24" i="2" s="1"/>
  <c r="AA24" i="2" s="1"/>
  <c r="AC24" i="2" s="1"/>
  <c r="AD24" i="2" s="1"/>
  <c r="M21" i="2"/>
  <c r="J21" i="2"/>
  <c r="K21" i="2" s="1"/>
  <c r="N21" i="2" s="1"/>
  <c r="O21" i="2" s="1"/>
  <c r="AA21" i="2" s="1"/>
  <c r="AC21" i="2" s="1"/>
  <c r="AD21" i="2" s="1"/>
  <c r="M18" i="2"/>
  <c r="J18" i="2" s="1"/>
  <c r="K18" i="2" s="1"/>
  <c r="N18" i="2" s="1"/>
  <c r="O18" i="2" s="1"/>
  <c r="AA18" i="2" s="1"/>
  <c r="AC18" i="2" s="1"/>
  <c r="AD18" i="2" s="1"/>
  <c r="M12" i="2"/>
  <c r="J12" i="2"/>
  <c r="K12" i="2" s="1"/>
  <c r="N12" i="2" s="1"/>
  <c r="O12" i="2" s="1"/>
  <c r="Q12" i="2" s="1"/>
  <c r="R12" i="2" s="1"/>
  <c r="S12" i="2" s="1"/>
  <c r="T12" i="2" s="1"/>
  <c r="U12" i="2" s="1"/>
  <c r="V12" i="2" s="1"/>
  <c r="W12" i="2" s="1"/>
  <c r="X12" i="2" s="1"/>
  <c r="Y12" i="2" s="1"/>
  <c r="AA12" i="2" s="1"/>
  <c r="AC12" i="2" s="1"/>
  <c r="AD12" i="2" s="1"/>
  <c r="M9" i="2"/>
  <c r="J9" i="2" s="1"/>
  <c r="K9" i="2" s="1"/>
  <c r="N9" i="2" s="1"/>
  <c r="O9" i="2" s="1"/>
  <c r="Q9" i="2" s="1"/>
  <c r="R9" i="2" s="1"/>
  <c r="S9" i="2" s="1"/>
  <c r="T9" i="2" s="1"/>
  <c r="U9" i="2" s="1"/>
  <c r="V9" i="2" s="1"/>
  <c r="W9" i="2" s="1"/>
  <c r="X9" i="2" s="1"/>
  <c r="Y9" i="2" s="1"/>
  <c r="AA9" i="2" s="1"/>
  <c r="AC9" i="2" s="1"/>
  <c r="AD9" i="2" s="1"/>
  <c r="AF8" i="2"/>
  <c r="P45" i="1"/>
  <c r="Q45" i="1"/>
  <c r="R45" i="1" s="1"/>
  <c r="S45" i="1" s="1"/>
  <c r="T45" i="1" s="1"/>
  <c r="V45" i="1" s="1"/>
  <c r="W45" i="1" s="1"/>
  <c r="N45" i="1"/>
  <c r="P42" i="1"/>
  <c r="Q42" i="1" s="1"/>
  <c r="R42" i="1" s="1"/>
  <c r="S42" i="1" s="1"/>
  <c r="T42" i="1" s="1"/>
  <c r="V42" i="1" s="1"/>
  <c r="W42" i="1" s="1"/>
  <c r="N42" i="1"/>
  <c r="N39" i="1"/>
  <c r="N36" i="1"/>
  <c r="N33" i="1"/>
  <c r="N22" i="1"/>
  <c r="N18" i="1"/>
  <c r="P16" i="1"/>
  <c r="Q16" i="1" s="1"/>
  <c r="R16" i="1" s="1"/>
  <c r="S16" i="1" s="1"/>
  <c r="T16" i="1" s="1"/>
  <c r="V16" i="1" s="1"/>
  <c r="W16" i="1" s="1"/>
  <c r="N16" i="1"/>
  <c r="Q9" i="1"/>
  <c r="P9" i="1"/>
  <c r="O9" i="1" s="1"/>
  <c r="N9" i="1" s="1"/>
  <c r="S9" i="1"/>
  <c r="T9" i="1"/>
  <c r="H67" i="1"/>
  <c r="I67" i="1"/>
  <c r="I12" i="1"/>
  <c r="I9" i="1"/>
  <c r="I54" i="1" s="1"/>
  <c r="I68" i="1" s="1"/>
  <c r="H12" i="1"/>
  <c r="H9" i="1"/>
  <c r="H54" i="1"/>
  <c r="H68" i="1" s="1"/>
  <c r="G80" i="2"/>
  <c r="G81" i="2"/>
  <c r="G69" i="2"/>
  <c r="F81" i="2"/>
  <c r="F80" i="2"/>
  <c r="F69" i="2"/>
  <c r="W9" i="1"/>
  <c r="V9" i="1"/>
  <c r="J57" i="2"/>
  <c r="K57" i="2"/>
  <c r="N57" i="2" s="1"/>
  <c r="O57" i="2" s="1"/>
  <c r="Q57" i="2" s="1"/>
  <c r="R57" i="2" s="1"/>
  <c r="S57" i="2" s="1"/>
  <c r="T57" i="2" s="1"/>
  <c r="U57" i="2" s="1"/>
  <c r="V57" i="2" s="1"/>
  <c r="W57" i="2" s="1"/>
  <c r="X57" i="2" s="1"/>
  <c r="Y57" i="2" s="1"/>
  <c r="AA57" i="2" s="1"/>
  <c r="AC57" i="2" s="1"/>
  <c r="AD57" i="2" s="1"/>
  <c r="J45" i="2"/>
  <c r="K45" i="2" s="1"/>
  <c r="N45" i="2" s="1"/>
  <c r="O45" i="2" s="1"/>
  <c r="AA45" i="2" s="1"/>
  <c r="AC45" i="2" s="1"/>
  <c r="AD45" i="2" s="1"/>
  <c r="J54" i="2"/>
  <c r="K54" i="2" s="1"/>
  <c r="N54" i="2" s="1"/>
  <c r="O54" i="2" s="1"/>
  <c r="Q54" i="2" s="1"/>
  <c r="R54" i="2" s="1"/>
  <c r="S54" i="2" s="1"/>
  <c r="T54" i="2" s="1"/>
  <c r="U54" i="2" s="1"/>
  <c r="V54" i="2" s="1"/>
  <c r="W54" i="2" s="1"/>
  <c r="X54" i="2" s="1"/>
  <c r="Y54" i="2" s="1"/>
  <c r="AA54" i="2" s="1"/>
  <c r="AC54" i="2" s="1"/>
  <c r="AD54" i="2" s="1"/>
  <c r="J42" i="2"/>
  <c r="K42" i="2" s="1"/>
  <c r="N42" i="2" s="1"/>
  <c r="O42" i="2" s="1"/>
  <c r="AA42" i="2" s="1"/>
  <c r="AC42" i="2" s="1"/>
  <c r="AD42" i="2" s="1"/>
  <c r="J36" i="2"/>
  <c r="K36" i="2" s="1"/>
  <c r="N36" i="2" s="1"/>
  <c r="O36" i="2" s="1"/>
  <c r="AA36" i="2" s="1"/>
  <c r="AC36" i="2" s="1"/>
  <c r="AD36" i="2" s="1"/>
  <c r="W10" i="1" l="1"/>
  <c r="V10" i="1"/>
</calcChain>
</file>

<file path=xl/sharedStrings.xml><?xml version="1.0" encoding="utf-8"?>
<sst xmlns="http://schemas.openxmlformats.org/spreadsheetml/2006/main" count="675" uniqueCount="150">
  <si>
    <t xml:space="preserve">Detailed Procurement Plan - Procurement of Goods &amp; Works </t>
  </si>
  <si>
    <t>Country / Executing Agency</t>
  </si>
  <si>
    <t>Name of Project/Program</t>
  </si>
  <si>
    <t>Loan No.</t>
  </si>
  <si>
    <t>Basic Data</t>
  </si>
  <si>
    <t>Package No.</t>
  </si>
  <si>
    <t>Package Descritption</t>
  </si>
  <si>
    <t>Issue No. Invitation for Bids</t>
  </si>
  <si>
    <t>Lump Sum or Bill of Quantities</t>
  </si>
  <si>
    <t>Procurement Method</t>
  </si>
  <si>
    <t>Pre-or-Post Qualification</t>
  </si>
  <si>
    <t>Oversight Audit Prior-or-Post Review***</t>
  </si>
  <si>
    <t>Bidding Document</t>
  </si>
  <si>
    <t>Date Submitted</t>
  </si>
  <si>
    <t>Date No Objection</t>
  </si>
  <si>
    <t>Bidding Period</t>
  </si>
  <si>
    <t>Date Bid Invitation (SPN)</t>
  </si>
  <si>
    <t>Date Bid Evaluation Report Submitted</t>
  </si>
  <si>
    <t>Date No-Objection</t>
  </si>
  <si>
    <t>Contract Finalization</t>
  </si>
  <si>
    <t>Date Contract Award</t>
  </si>
  <si>
    <t>Plan</t>
  </si>
  <si>
    <t>Revised</t>
  </si>
  <si>
    <t>Actual</t>
  </si>
  <si>
    <t>Total Cost</t>
  </si>
  <si>
    <t>Estimated Cost      UA**</t>
  </si>
  <si>
    <t>Date Bid Closing/ Opening</t>
  </si>
  <si>
    <t>Date    Contract Signature</t>
  </si>
  <si>
    <t>Date    Contract Completion</t>
  </si>
  <si>
    <t>*</t>
  </si>
  <si>
    <t>+</t>
  </si>
  <si>
    <t>**</t>
  </si>
  <si>
    <t>***</t>
  </si>
  <si>
    <t>*+</t>
  </si>
  <si>
    <t>*++</t>
  </si>
  <si>
    <t>*+++</t>
  </si>
  <si>
    <t>Procurement System*</t>
  </si>
  <si>
    <r>
      <t>Plan Revised Actual</t>
    </r>
    <r>
      <rPr>
        <b/>
        <vertAlign val="superscript"/>
        <sz val="11"/>
        <color theme="1"/>
        <rFont val="Arial Narrow"/>
        <family val="2"/>
      </rPr>
      <t>*+</t>
    </r>
  </si>
  <si>
    <r>
      <t>Bid Evaluation</t>
    </r>
    <r>
      <rPr>
        <b/>
        <sz val="11"/>
        <color theme="1"/>
        <rFont val="Arial Narrow"/>
        <family val="2"/>
      </rPr>
      <t xml:space="preserve"> </t>
    </r>
    <r>
      <rPr>
        <b/>
        <vertAlign val="superscript"/>
        <sz val="11"/>
        <color theme="1"/>
        <rFont val="Arial Narrow"/>
        <family val="2"/>
      </rPr>
      <t>*++</t>
    </r>
  </si>
  <si>
    <r>
      <t>Lot No.</t>
    </r>
    <r>
      <rPr>
        <b/>
        <vertAlign val="superscript"/>
        <sz val="11"/>
        <color theme="1"/>
        <rFont val="Arial Narrow"/>
        <family val="2"/>
      </rPr>
      <t>+</t>
    </r>
  </si>
  <si>
    <r>
      <t>Lot Description</t>
    </r>
    <r>
      <rPr>
        <b/>
        <vertAlign val="superscript"/>
        <sz val="11"/>
        <color theme="1"/>
        <rFont val="Arial Narrow"/>
        <family val="2"/>
      </rPr>
      <t>+</t>
    </r>
  </si>
  <si>
    <t>Insert Procurement System or Regime for the procurement transatction under the project (i.e. BPS, Bank or Third Party)</t>
  </si>
  <si>
    <t>If applicable</t>
  </si>
  <si>
    <t>Total cost of the package or lot or procurement transaction in UA from the PAR</t>
  </si>
  <si>
    <t>Indicate oversight modality (i.e. procurement audit if BPS or post or prior review for Bank methods or reports for third party)</t>
  </si>
  <si>
    <t>"Revised" includes all updates and revisions</t>
  </si>
  <si>
    <t>Retain procurement "Plan" agreed at negotiations and approved by the Boards throughout the project duration</t>
  </si>
  <si>
    <t>Record the "Actual" date of completion of the activity</t>
  </si>
  <si>
    <t>The template is to be adapted in case of two stage bidding by adding columns for the second stage bidding period and evaluation process</t>
  </si>
  <si>
    <t>Indicate currency of the contract</t>
  </si>
  <si>
    <t>Detailed Procurement Plan - Procurement of Consulting Services</t>
  </si>
  <si>
    <t>Selection Method</t>
  </si>
  <si>
    <t>Description</t>
  </si>
  <si>
    <t>REOI</t>
  </si>
  <si>
    <t>Date Published</t>
  </si>
  <si>
    <t>Date Closing</t>
  </si>
  <si>
    <t>Terms of Reference</t>
  </si>
  <si>
    <t>Request for Proposals (RFP)</t>
  </si>
  <si>
    <t>Date RFP Documents Submitted</t>
  </si>
  <si>
    <t>Date Proposals Closing - Opening</t>
  </si>
  <si>
    <t>Evaluation of Proposals</t>
  </si>
  <si>
    <t>Date Technical Report Submitted</t>
  </si>
  <si>
    <t>Date Opening Financial Proposals</t>
  </si>
  <si>
    <t>Date Combined Report Submitted</t>
  </si>
  <si>
    <r>
      <t>Contract Amount Currency</t>
    </r>
    <r>
      <rPr>
        <b/>
        <vertAlign val="superscript"/>
        <sz val="11"/>
        <color theme="1"/>
        <rFont val="Arial Narrow"/>
        <family val="2"/>
      </rPr>
      <t>*++</t>
    </r>
  </si>
  <si>
    <t>Plan Revised Actual</t>
  </si>
  <si>
    <t>Lumpsum     or            Time-Based</t>
  </si>
  <si>
    <t>Oversight Audit Prior-  or-Post Review***</t>
  </si>
  <si>
    <t>Date            No-Objection</t>
  </si>
  <si>
    <t>Date          No-Objection</t>
  </si>
  <si>
    <t>Date    RFPs Issued</t>
  </si>
  <si>
    <t>Date    Contract Award</t>
  </si>
  <si>
    <t>Short List</t>
  </si>
  <si>
    <t>Date Approved</t>
  </si>
  <si>
    <t>BPM</t>
  </si>
  <si>
    <t>Detail Design for Otavi - Grootfontein</t>
  </si>
  <si>
    <t>Transport Infrastructure Improvement Project -II (TIIP-II)</t>
  </si>
  <si>
    <t>Estimated Cost     ZAR (Million)</t>
  </si>
  <si>
    <t>QCBS</t>
  </si>
  <si>
    <t>Prior</t>
  </si>
  <si>
    <t>Lump Sum</t>
  </si>
  <si>
    <t>Estimated Cost     UA</t>
  </si>
  <si>
    <t>Project Financial Audits</t>
  </si>
  <si>
    <t>LCS</t>
  </si>
  <si>
    <t>CQS</t>
  </si>
  <si>
    <t>Technical Audits</t>
  </si>
  <si>
    <t>Environmental Audits</t>
  </si>
  <si>
    <t>PC 10</t>
  </si>
  <si>
    <t>Sensitisation on GBV, HIV/AIDS and wellsness services, monitoring the GRM and Gender Audit</t>
  </si>
  <si>
    <t>Training and/or retooling youth in railway operations (Targetting youth and woman)</t>
  </si>
  <si>
    <t>Development of Namibia Railway Qualifications Framework</t>
  </si>
  <si>
    <t>Post</t>
  </si>
  <si>
    <t>Skills and Capacity Development for TransNamib</t>
  </si>
  <si>
    <t>Feasibility and Detailed Design for Windhoek-Gobabis-Botswana Border Railway Line</t>
  </si>
  <si>
    <t>Corridor Diagnostics and Transaction Advisory services for the Trans-Kalahari Corridor Railway Development</t>
  </si>
  <si>
    <t>Update of the Logistics Masterplan</t>
  </si>
  <si>
    <t>Climate Change Mitigation and Vulnerability Analysis</t>
  </si>
  <si>
    <t>Transport and Trade Facilitation - Capacity strengthening for Corridor Management</t>
  </si>
  <si>
    <t>IC</t>
  </si>
  <si>
    <t>TA - Procurement Specialist</t>
  </si>
  <si>
    <t>TA - Project Accountant</t>
  </si>
  <si>
    <t>TA - Project Management support to MoWT</t>
  </si>
  <si>
    <t>TA - Cross Cutting support to MoWT</t>
  </si>
  <si>
    <t>Estimated Cost    ZAR (Million)</t>
  </si>
  <si>
    <t>Infrastructure Upgrades - TransNamib Windhoek Locomotive Workshop and Gamam Training Centre</t>
  </si>
  <si>
    <t>Earthworks Section1</t>
  </si>
  <si>
    <t>Earthworks Section 2</t>
  </si>
  <si>
    <t>Lot 1</t>
  </si>
  <si>
    <t>Lot 2</t>
  </si>
  <si>
    <t>Km 50 - Km 100</t>
  </si>
  <si>
    <t>Earthworks Section3</t>
  </si>
  <si>
    <t>Earthworks Section4</t>
  </si>
  <si>
    <t>Lot 3</t>
  </si>
  <si>
    <t>Lot 4</t>
  </si>
  <si>
    <t xml:space="preserve"> Km 0 - Km 50</t>
  </si>
  <si>
    <t xml:space="preserve"> Km 100 - Km 150</t>
  </si>
  <si>
    <t>Km 150 - Km 200</t>
  </si>
  <si>
    <t>Permanent Work Section 1</t>
  </si>
  <si>
    <t>Permanent Work Section 2</t>
  </si>
  <si>
    <t>Km 0 - Km 100</t>
  </si>
  <si>
    <t>Km 100 - Km 200</t>
  </si>
  <si>
    <t>BOQ</t>
  </si>
  <si>
    <t>OCBN</t>
  </si>
  <si>
    <t>OCBI</t>
  </si>
  <si>
    <t>Bridges</t>
  </si>
  <si>
    <t>1 - 6</t>
  </si>
  <si>
    <t>7 - 12</t>
  </si>
  <si>
    <t>13 - 16</t>
  </si>
  <si>
    <t>PW1</t>
  </si>
  <si>
    <t>PW2</t>
  </si>
  <si>
    <t>PW3</t>
  </si>
  <si>
    <t>PW5</t>
  </si>
  <si>
    <t>PW4</t>
  </si>
  <si>
    <t>PG1</t>
  </si>
  <si>
    <t>25000ton</t>
  </si>
  <si>
    <t>35000ton</t>
  </si>
  <si>
    <t xml:space="preserve"> Supply of 48kg/m Rails and Turnouts (Section 1: Kranzberg - Otjiwarongo)</t>
  </si>
  <si>
    <t>Supply of 48kg/m Rails and Turnouts (Section 2 and Section 3: Otjiwarongo - Tsumeb &amp; Otavi - Grootfontein)</t>
  </si>
  <si>
    <t>MWT/DRIM/
TIIP2024/
OCBI-01/2024</t>
  </si>
  <si>
    <t>Train Signalisation Upgrade</t>
  </si>
  <si>
    <t>n/a</t>
  </si>
  <si>
    <r>
      <t>Contract Amount (NAD)</t>
    </r>
    <r>
      <rPr>
        <b/>
        <vertAlign val="superscript"/>
        <sz val="11"/>
        <color theme="1"/>
        <rFont val="Arial Narrow"/>
        <family val="2"/>
      </rPr>
      <t>*+++</t>
    </r>
  </si>
  <si>
    <t>Transprot Infrastructure Inprovement Project  - II (TIIP - II)</t>
  </si>
  <si>
    <t>Detailed Design Study of Train Stations Upgrading</t>
  </si>
  <si>
    <t>months</t>
  </si>
  <si>
    <t xml:space="preserve"> </t>
  </si>
  <si>
    <t>Transaction advisory Services for PPP -Trans-Zambezi Railway Extension</t>
  </si>
  <si>
    <t xml:space="preserve"> X6:AC46</t>
  </si>
  <si>
    <t>Namibia -Ministry of Works and Transport (MoWT)</t>
  </si>
  <si>
    <t>Namibia- Ministry of Works and Transport (MoWT)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</si>
</sst>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Arial Narrow"/>
      <family val="2"/>
    </font>
    <font>
      <b/>
      <sz val="14"/>
      <color theme="1"/>
      <name val="Arial"/>
      <family val="2"/>
    </font>
    <font>
      <b/>
      <sz val="11"/>
      <color theme="1"/>
      <name val="Arial Narrow"/>
      <family val="2"/>
    </font>
    <font>
      <b/>
      <vertAlign val="superscript"/>
      <sz val="11"/>
      <color theme="1"/>
      <name val="Arial Narrow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10"/>
      <color theme="1"/>
      <name val="Calibri"/>
      <family val="2"/>
      <scheme val="minor"/>
    </font>
    <font>
      <b/>
      <vertAlign val="superscript"/>
      <sz val="10"/>
      <color theme="1"/>
      <name val="Arial"/>
      <family val="2"/>
    </font>
    <font>
      <i/>
      <sz val="10"/>
      <color theme="1"/>
      <name val="Arial Narrow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0"/>
      <name val="Arial Narrow"/>
      <family val="2"/>
    </font>
    <font>
      <sz val="12"/>
      <color theme="1"/>
      <name val="Arial Narrow"/>
      <family val="2"/>
    </font>
  </fonts>
  <fills count="10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97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9" fillId="0" borderId="0" xfId="0" applyFont="1" applyAlignment="1">
      <alignment horizontal="center"/>
    </xf>
    <xf numFmtId="0" fontId="2" fillId="0" borderId="0" xfId="0" applyFont="1"/>
    <xf numFmtId="15" fontId="2" fillId="0" borderId="1" xfId="0" applyNumberFormat="1" applyFont="1" applyBorder="1" applyAlignment="1">
      <alignment horizontal="center" vertical="center" wrapText="1"/>
    </xf>
    <xf numFmtId="15" fontId="0" fillId="0" borderId="0" xfId="0" applyNumberFormat="1"/>
    <xf numFmtId="15" fontId="2" fillId="5" borderId="1" xfId="0" applyNumberFormat="1" applyFont="1" applyFill="1" applyBorder="1" applyAlignment="1">
      <alignment horizontal="center" vertical="center" wrapText="1"/>
    </xf>
    <xf numFmtId="43" fontId="2" fillId="4" borderId="1" xfId="1" applyFont="1" applyFill="1" applyBorder="1" applyAlignment="1">
      <alignment horizontal="center" vertical="center" wrapText="1"/>
    </xf>
    <xf numFmtId="43" fontId="1" fillId="0" borderId="0" xfId="0" applyNumberFormat="1" applyFont="1"/>
    <xf numFmtId="15" fontId="7" fillId="0" borderId="1" xfId="0" applyNumberFormat="1" applyFont="1" applyBorder="1" applyAlignment="1">
      <alignment horizontal="center" vertical="center" wrapText="1"/>
    </xf>
    <xf numFmtId="0" fontId="12" fillId="0" borderId="0" xfId="0" applyFont="1"/>
    <xf numFmtId="0" fontId="14" fillId="0" borderId="0" xfId="0" applyFont="1"/>
    <xf numFmtId="0" fontId="2" fillId="5" borderId="1" xfId="0" applyFont="1" applyFill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15" fontId="7" fillId="9" borderId="1" xfId="0" applyNumberFormat="1" applyFont="1" applyFill="1" applyBorder="1" applyAlignment="1">
      <alignment horizontal="center" vertical="center" wrapText="1"/>
    </xf>
    <xf numFmtId="15" fontId="15" fillId="0" borderId="1" xfId="0" applyNumberFormat="1" applyFont="1" applyBorder="1" applyAlignment="1">
      <alignment horizontal="center" vertical="center" wrapText="1"/>
    </xf>
    <xf numFmtId="0" fontId="7" fillId="9" borderId="1" xfId="0" applyFont="1" applyFill="1" applyBorder="1" applyAlignment="1">
      <alignment horizontal="center" vertical="center" wrapText="1"/>
    </xf>
    <xf numFmtId="0" fontId="0" fillId="9" borderId="0" xfId="0" applyFill="1"/>
    <xf numFmtId="0" fontId="8" fillId="9" borderId="0" xfId="0" applyFont="1" applyFill="1" applyAlignment="1">
      <alignment horizontal="center" vertical="center"/>
    </xf>
    <xf numFmtId="0" fontId="0" fillId="9" borderId="0" xfId="0" applyFill="1" applyAlignment="1">
      <alignment wrapText="1"/>
    </xf>
    <xf numFmtId="15" fontId="0" fillId="9" borderId="0" xfId="0" applyNumberFormat="1" applyFill="1"/>
    <xf numFmtId="0" fontId="12" fillId="9" borderId="0" xfId="0" applyFont="1" applyFill="1"/>
    <xf numFmtId="0" fontId="16" fillId="0" borderId="1" xfId="0" applyFont="1" applyBorder="1"/>
    <xf numFmtId="0" fontId="10" fillId="0" borderId="0" xfId="0" applyFont="1" applyAlignment="1">
      <alignment horizontal="left" vertical="center"/>
    </xf>
    <xf numFmtId="0" fontId="2" fillId="4" borderId="5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0" fontId="6" fillId="4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7" fillId="0" borderId="13" xfId="1" applyNumberFormat="1" applyFont="1" applyBorder="1" applyAlignment="1">
      <alignment horizontal="center" vertical="center" wrapText="1"/>
    </xf>
    <xf numFmtId="164" fontId="7" fillId="0" borderId="14" xfId="1" applyNumberFormat="1" applyFont="1" applyBorder="1" applyAlignment="1">
      <alignment horizontal="center" vertical="center" wrapText="1"/>
    </xf>
    <xf numFmtId="164" fontId="7" fillId="0" borderId="15" xfId="1" applyNumberFormat="1" applyFont="1" applyBorder="1" applyAlignment="1">
      <alignment horizontal="center" vertical="center" wrapText="1"/>
    </xf>
    <xf numFmtId="43" fontId="7" fillId="0" borderId="13" xfId="1" applyFont="1" applyBorder="1" applyAlignment="1">
      <alignment horizontal="center" vertical="center" wrapText="1"/>
    </xf>
    <xf numFmtId="43" fontId="7" fillId="0" borderId="14" xfId="1" applyFont="1" applyBorder="1" applyAlignment="1">
      <alignment horizontal="center" vertical="center" wrapText="1"/>
    </xf>
    <xf numFmtId="43" fontId="7" fillId="0" borderId="15" xfId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7" fillId="0" borderId="13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49" fontId="7" fillId="0" borderId="15" xfId="0" applyNumberFormat="1" applyFont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/>
    </xf>
    <xf numFmtId="0" fontId="16" fillId="0" borderId="3" xfId="0" applyFont="1" applyBorder="1" applyAlignment="1">
      <alignment horizontal="left"/>
    </xf>
    <xf numFmtId="0" fontId="7" fillId="4" borderId="5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7" fillId="4" borderId="12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/>
    </xf>
    <xf numFmtId="1" fontId="16" fillId="0" borderId="1" xfId="0" applyNumberFormat="1" applyFont="1" applyBorder="1" applyAlignment="1">
      <alignment horizontal="center"/>
    </xf>
  </cellXfs>
  <cellStyles count="2">
    <cellStyle name="Millier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-0.249977111117893"/>
  </sheetPr>
  <dimension ref="A1:AC327"/>
  <sheetViews>
    <sheetView tabSelected="1" zoomScale="80" zoomScaleNormal="80" workbookViewId="0">
      <selection activeCell="D4" sqref="D4:L4"/>
    </sheetView>
  </sheetViews>
  <sheetFormatPr baseColWidth="10" defaultColWidth="8.7265625" defaultRowHeight="14.5" x14ac:dyDescent="0.35"/>
  <cols>
    <col min="1" max="1" width="10.453125" customWidth="1"/>
    <col min="2" max="2" width="7.26953125" customWidth="1"/>
    <col min="3" max="3" width="21.453125" customWidth="1"/>
    <col min="4" max="4" width="7" customWidth="1"/>
    <col min="5" max="5" width="9.54296875" customWidth="1"/>
    <col min="6" max="6" width="13.26953125" customWidth="1"/>
    <col min="7" max="7" width="9.1796875" customWidth="1"/>
    <col min="8" max="8" width="14.54296875" customWidth="1"/>
    <col min="9" max="9" width="13.54296875" customWidth="1"/>
    <col min="10" max="10" width="11.81640625" customWidth="1"/>
    <col min="11" max="11" width="10.81640625" customWidth="1"/>
    <col min="12" max="12" width="9.54296875" customWidth="1"/>
    <col min="14" max="15" width="9.453125" bestFit="1" customWidth="1"/>
    <col min="16" max="16" width="9" customWidth="1"/>
    <col min="17" max="17" width="9.7265625" customWidth="1"/>
    <col min="18" max="19" width="9.54296875" customWidth="1"/>
    <col min="20" max="20" width="9.453125" customWidth="1"/>
    <col min="21" max="21" width="10.81640625" customWidth="1"/>
    <col min="22" max="23" width="10.54296875" customWidth="1"/>
    <col min="25" max="25" width="27.81640625" bestFit="1" customWidth="1"/>
    <col min="26" max="26" width="20.1796875" bestFit="1" customWidth="1"/>
  </cols>
  <sheetData>
    <row r="1" spans="1:28" ht="24" customHeight="1" x14ac:dyDescent="0.35">
      <c r="A1" s="60" t="s">
        <v>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</row>
    <row r="2" spans="1:28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28" x14ac:dyDescent="0.35">
      <c r="A3" s="42" t="s">
        <v>1</v>
      </c>
      <c r="B3" s="42"/>
      <c r="C3" s="42"/>
      <c r="D3" s="43" t="s">
        <v>148</v>
      </c>
      <c r="E3" s="43"/>
      <c r="F3" s="43"/>
      <c r="G3" s="43"/>
      <c r="H3" s="43"/>
      <c r="I3" s="43"/>
      <c r="J3" s="43"/>
      <c r="K3" s="43"/>
      <c r="L3" s="43"/>
      <c r="M3" s="1"/>
      <c r="N3" s="1"/>
      <c r="O3" s="1"/>
      <c r="P3" s="1"/>
      <c r="Q3" s="1"/>
      <c r="R3" s="1"/>
      <c r="S3" s="1"/>
    </row>
    <row r="4" spans="1:28" x14ac:dyDescent="0.35">
      <c r="A4" s="42" t="s">
        <v>2</v>
      </c>
      <c r="B4" s="42"/>
      <c r="C4" s="42"/>
      <c r="D4" s="43" t="s">
        <v>76</v>
      </c>
      <c r="E4" s="43"/>
      <c r="F4" s="43"/>
      <c r="G4" s="43"/>
      <c r="H4" s="43"/>
      <c r="I4" s="43"/>
      <c r="J4" s="43"/>
      <c r="K4" s="43"/>
      <c r="L4" s="43"/>
      <c r="M4" s="1"/>
      <c r="N4" s="1"/>
      <c r="O4" s="1"/>
      <c r="P4" s="1"/>
      <c r="Q4" s="1"/>
      <c r="R4" s="1"/>
      <c r="S4" s="1"/>
    </row>
    <row r="5" spans="1:28" x14ac:dyDescent="0.35">
      <c r="A5" s="42" t="s">
        <v>3</v>
      </c>
      <c r="B5" s="42"/>
      <c r="C5" s="42"/>
      <c r="D5" s="44">
        <v>2000200006203</v>
      </c>
      <c r="E5" s="44"/>
      <c r="F5" s="44"/>
      <c r="G5" s="44"/>
      <c r="H5" s="44"/>
      <c r="I5" s="44"/>
      <c r="J5" s="44"/>
      <c r="K5" s="44"/>
      <c r="L5" s="44"/>
      <c r="M5" s="1"/>
      <c r="N5" s="1"/>
      <c r="O5" s="1"/>
      <c r="P5" s="1"/>
      <c r="Q5" s="1"/>
      <c r="R5" s="1"/>
      <c r="S5" s="1"/>
    </row>
    <row r="6" spans="1:28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X6" t="s">
        <v>147</v>
      </c>
      <c r="Z6" s="26"/>
      <c r="AA6" s="26" t="s">
        <v>145</v>
      </c>
      <c r="AB6" s="26"/>
    </row>
    <row r="7" spans="1:28" s="4" customFormat="1" ht="17.149999999999999" customHeight="1" x14ac:dyDescent="0.35">
      <c r="A7" s="46" t="s">
        <v>4</v>
      </c>
      <c r="B7" s="48"/>
      <c r="C7" s="48"/>
      <c r="D7" s="48"/>
      <c r="E7" s="48"/>
      <c r="F7" s="48"/>
      <c r="G7" s="48"/>
      <c r="H7" s="48"/>
      <c r="I7" s="48"/>
      <c r="J7" s="48"/>
      <c r="K7" s="48"/>
      <c r="L7" s="47"/>
      <c r="M7" s="6"/>
      <c r="N7" s="46" t="s">
        <v>12</v>
      </c>
      <c r="O7" s="47"/>
      <c r="P7" s="46" t="s">
        <v>15</v>
      </c>
      <c r="Q7" s="47"/>
      <c r="R7" s="46" t="s">
        <v>38</v>
      </c>
      <c r="S7" s="47"/>
      <c r="T7" s="46" t="s">
        <v>19</v>
      </c>
      <c r="U7" s="48"/>
      <c r="V7" s="48"/>
      <c r="W7" s="47"/>
      <c r="Z7" s="27"/>
      <c r="AA7" s="27"/>
      <c r="AB7" s="27"/>
    </row>
    <row r="8" spans="1:28" s="2" customFormat="1" ht="56.15" customHeight="1" x14ac:dyDescent="0.35">
      <c r="A8" s="7" t="s">
        <v>36</v>
      </c>
      <c r="B8" s="7" t="s">
        <v>5</v>
      </c>
      <c r="C8" s="7" t="s">
        <v>6</v>
      </c>
      <c r="D8" s="7" t="s">
        <v>39</v>
      </c>
      <c r="E8" s="7" t="s">
        <v>40</v>
      </c>
      <c r="F8" s="7" t="s">
        <v>7</v>
      </c>
      <c r="G8" s="7" t="s">
        <v>8</v>
      </c>
      <c r="H8" s="7" t="s">
        <v>81</v>
      </c>
      <c r="I8" s="7" t="s">
        <v>77</v>
      </c>
      <c r="J8" s="7" t="s">
        <v>9</v>
      </c>
      <c r="K8" s="7" t="s">
        <v>10</v>
      </c>
      <c r="L8" s="7" t="s">
        <v>11</v>
      </c>
      <c r="M8" s="7" t="s">
        <v>37</v>
      </c>
      <c r="N8" s="7" t="s">
        <v>13</v>
      </c>
      <c r="O8" s="7" t="s">
        <v>14</v>
      </c>
      <c r="P8" s="7" t="s">
        <v>16</v>
      </c>
      <c r="Q8" s="7" t="s">
        <v>26</v>
      </c>
      <c r="R8" s="7" t="s">
        <v>17</v>
      </c>
      <c r="S8" s="7" t="s">
        <v>18</v>
      </c>
      <c r="T8" s="7" t="s">
        <v>20</v>
      </c>
      <c r="U8" s="7" t="s">
        <v>141</v>
      </c>
      <c r="V8" s="7" t="s">
        <v>27</v>
      </c>
      <c r="W8" s="7" t="s">
        <v>28</v>
      </c>
      <c r="X8" s="2" t="s">
        <v>145</v>
      </c>
      <c r="Z8" s="28"/>
      <c r="AA8" s="28"/>
      <c r="AB8" s="28"/>
    </row>
    <row r="9" spans="1:28" ht="17.5" customHeight="1" x14ac:dyDescent="0.35">
      <c r="A9" s="49" t="s">
        <v>74</v>
      </c>
      <c r="B9" s="50" t="s">
        <v>133</v>
      </c>
      <c r="C9" s="50" t="s">
        <v>136</v>
      </c>
      <c r="D9" s="50" t="s">
        <v>107</v>
      </c>
      <c r="E9" s="50" t="s">
        <v>134</v>
      </c>
      <c r="F9" s="50" t="s">
        <v>138</v>
      </c>
      <c r="G9" s="50" t="s">
        <v>121</v>
      </c>
      <c r="H9" s="57">
        <f>118852615.14*(25000/60000)</f>
        <v>49521922.975000001</v>
      </c>
      <c r="I9" s="54">
        <f>3120000*(25000/60000)</f>
        <v>1300000</v>
      </c>
      <c r="J9" s="50" t="s">
        <v>123</v>
      </c>
      <c r="K9" s="50" t="s">
        <v>91</v>
      </c>
      <c r="L9" s="50" t="s">
        <v>79</v>
      </c>
      <c r="M9" s="5" t="s">
        <v>21</v>
      </c>
      <c r="N9" s="18">
        <f>O9-14</f>
        <v>45303</v>
      </c>
      <c r="O9" s="18">
        <f>P9-7</f>
        <v>45317</v>
      </c>
      <c r="P9" s="18">
        <f>Q9-(12*7)</f>
        <v>45324</v>
      </c>
      <c r="Q9" s="18">
        <f>R9-28</f>
        <v>45408</v>
      </c>
      <c r="R9" s="18">
        <v>45436</v>
      </c>
      <c r="S9" s="18">
        <f>R9+14</f>
        <v>45450</v>
      </c>
      <c r="T9" s="18">
        <f>S9+14</f>
        <v>45464</v>
      </c>
      <c r="U9" s="5"/>
      <c r="V9" s="18">
        <f>T9+7</f>
        <v>45471</v>
      </c>
      <c r="W9" s="18">
        <f>T9+(124*7)</f>
        <v>46332</v>
      </c>
      <c r="Z9" s="26"/>
      <c r="AA9" s="26"/>
      <c r="AB9" s="26"/>
    </row>
    <row r="10" spans="1:28" ht="17.5" customHeight="1" x14ac:dyDescent="0.35">
      <c r="A10" s="49"/>
      <c r="B10" s="51"/>
      <c r="C10" s="51"/>
      <c r="D10" s="51"/>
      <c r="E10" s="51"/>
      <c r="F10" s="51"/>
      <c r="G10" s="51"/>
      <c r="H10" s="58"/>
      <c r="I10" s="55"/>
      <c r="J10" s="51"/>
      <c r="K10" s="51"/>
      <c r="L10" s="51"/>
      <c r="M10" s="5" t="s">
        <v>22</v>
      </c>
      <c r="N10" s="18">
        <v>45322</v>
      </c>
      <c r="O10" s="18">
        <v>45324</v>
      </c>
      <c r="P10" s="18">
        <v>45331</v>
      </c>
      <c r="Q10" s="18">
        <f>P10+(12*7)</f>
        <v>45415</v>
      </c>
      <c r="R10" s="18">
        <f>Q10+28</f>
        <v>45443</v>
      </c>
      <c r="S10" s="18">
        <f>R10+14</f>
        <v>45457</v>
      </c>
      <c r="T10" s="18">
        <f>S10+14</f>
        <v>45471</v>
      </c>
      <c r="U10" s="5"/>
      <c r="V10" s="18">
        <f>T10+7</f>
        <v>45478</v>
      </c>
      <c r="W10" s="23">
        <f>T10+(124*7)</f>
        <v>46339</v>
      </c>
      <c r="X10" t="s">
        <v>145</v>
      </c>
      <c r="Y10" s="14"/>
      <c r="Z10" s="26" t="s">
        <v>145</v>
      </c>
      <c r="AA10" s="26" t="s">
        <v>145</v>
      </c>
      <c r="AB10" s="26" t="s">
        <v>145</v>
      </c>
    </row>
    <row r="11" spans="1:28" ht="17.5" customHeight="1" x14ac:dyDescent="0.35">
      <c r="A11" s="49"/>
      <c r="B11" s="52"/>
      <c r="C11" s="52"/>
      <c r="D11" s="52"/>
      <c r="E11" s="52"/>
      <c r="F11" s="52"/>
      <c r="G11" s="52"/>
      <c r="H11" s="59"/>
      <c r="I11" s="56"/>
      <c r="J11" s="52"/>
      <c r="K11" s="52"/>
      <c r="L11" s="52"/>
      <c r="M11" s="5" t="s">
        <v>23</v>
      </c>
      <c r="N11" s="23">
        <v>45324</v>
      </c>
      <c r="O11" s="23">
        <v>45328</v>
      </c>
      <c r="P11" s="18">
        <v>45331</v>
      </c>
      <c r="Q11" s="18">
        <v>45415</v>
      </c>
      <c r="R11" s="5"/>
      <c r="S11" s="5"/>
      <c r="T11" s="5"/>
      <c r="U11" s="5"/>
      <c r="V11" s="5"/>
      <c r="W11" s="5"/>
      <c r="Z11" s="26" t="s">
        <v>145</v>
      </c>
      <c r="AA11" s="26"/>
      <c r="AB11" s="26"/>
    </row>
    <row r="12" spans="1:28" ht="17.5" customHeight="1" x14ac:dyDescent="0.35">
      <c r="A12" s="49" t="s">
        <v>74</v>
      </c>
      <c r="B12" s="50" t="s">
        <v>133</v>
      </c>
      <c r="C12" s="50" t="s">
        <v>137</v>
      </c>
      <c r="D12" s="50" t="s">
        <v>108</v>
      </c>
      <c r="E12" s="50" t="s">
        <v>135</v>
      </c>
      <c r="F12" s="50"/>
      <c r="G12" s="50" t="s">
        <v>121</v>
      </c>
      <c r="H12" s="57">
        <f>118852615.14*(35000/60000)</f>
        <v>69330692.165000007</v>
      </c>
      <c r="I12" s="54">
        <f>3120000*(35000/60000)</f>
        <v>1820000</v>
      </c>
      <c r="J12" s="50" t="s">
        <v>123</v>
      </c>
      <c r="K12" s="50" t="s">
        <v>91</v>
      </c>
      <c r="L12" s="50" t="s">
        <v>79</v>
      </c>
      <c r="M12" s="5" t="s">
        <v>21</v>
      </c>
      <c r="N12" s="18">
        <v>45802</v>
      </c>
      <c r="O12" s="18">
        <f>N12+14</f>
        <v>45816</v>
      </c>
      <c r="P12" s="18">
        <f>O12+7</f>
        <v>45823</v>
      </c>
      <c r="Q12" s="18">
        <f>P12+(12*7)</f>
        <v>45907</v>
      </c>
      <c r="R12" s="18">
        <f>Q12+28</f>
        <v>45935</v>
      </c>
      <c r="S12" s="18">
        <f>R12+14</f>
        <v>45949</v>
      </c>
      <c r="T12" s="18">
        <f>S12+14</f>
        <v>45963</v>
      </c>
      <c r="U12" s="5"/>
      <c r="V12" s="18">
        <f>T12+14</f>
        <v>45977</v>
      </c>
      <c r="W12" s="18">
        <f>V12+(124*7)</f>
        <v>46845</v>
      </c>
      <c r="X12" t="s">
        <v>145</v>
      </c>
      <c r="Z12" s="26"/>
      <c r="AA12" s="26"/>
      <c r="AB12" s="26" t="s">
        <v>145</v>
      </c>
    </row>
    <row r="13" spans="1:28" ht="17.5" customHeight="1" x14ac:dyDescent="0.35">
      <c r="A13" s="49"/>
      <c r="B13" s="51"/>
      <c r="C13" s="51"/>
      <c r="D13" s="51"/>
      <c r="E13" s="51"/>
      <c r="F13" s="51"/>
      <c r="G13" s="51"/>
      <c r="H13" s="58"/>
      <c r="I13" s="55"/>
      <c r="J13" s="51"/>
      <c r="K13" s="51"/>
      <c r="L13" s="51"/>
      <c r="M13" s="5" t="s">
        <v>22</v>
      </c>
      <c r="N13" s="5"/>
      <c r="O13" s="5"/>
      <c r="P13" s="5"/>
      <c r="Q13" s="5"/>
      <c r="R13" s="5"/>
      <c r="S13" s="5"/>
      <c r="T13" s="5"/>
      <c r="U13" s="5"/>
      <c r="V13" s="5"/>
      <c r="W13" s="5"/>
      <c r="Z13" s="26"/>
      <c r="AA13" s="26"/>
      <c r="AB13" s="26"/>
    </row>
    <row r="14" spans="1:28" ht="48" customHeight="1" x14ac:dyDescent="0.35">
      <c r="A14" s="49"/>
      <c r="B14" s="52"/>
      <c r="C14" s="52"/>
      <c r="D14" s="52"/>
      <c r="E14" s="52"/>
      <c r="F14" s="52"/>
      <c r="G14" s="52"/>
      <c r="H14" s="59"/>
      <c r="I14" s="56"/>
      <c r="J14" s="52"/>
      <c r="K14" s="52"/>
      <c r="L14" s="52"/>
      <c r="M14" s="5" t="s">
        <v>23</v>
      </c>
      <c r="N14" s="5"/>
      <c r="O14" s="5"/>
      <c r="P14" s="5"/>
      <c r="Q14" s="5"/>
      <c r="R14" s="5"/>
      <c r="S14" s="5"/>
      <c r="T14" s="5"/>
      <c r="U14" s="5"/>
      <c r="V14" s="5"/>
      <c r="W14" s="5"/>
      <c r="Z14" s="26"/>
      <c r="AA14" s="26"/>
      <c r="AB14" s="26"/>
    </row>
    <row r="15" spans="1:28" ht="17.5" customHeight="1" x14ac:dyDescent="0.35">
      <c r="A15" s="49" t="s">
        <v>74</v>
      </c>
      <c r="B15" s="50" t="s">
        <v>128</v>
      </c>
      <c r="C15" s="50" t="s">
        <v>105</v>
      </c>
      <c r="D15" s="50" t="s">
        <v>107</v>
      </c>
      <c r="E15" s="50" t="s">
        <v>114</v>
      </c>
      <c r="F15" s="50"/>
      <c r="G15" s="50" t="s">
        <v>121</v>
      </c>
      <c r="H15" s="57">
        <v>11809073.939999999</v>
      </c>
      <c r="I15" s="54">
        <v>310000</v>
      </c>
      <c r="J15" s="50" t="s">
        <v>122</v>
      </c>
      <c r="K15" s="50" t="s">
        <v>91</v>
      </c>
      <c r="L15" s="50" t="s">
        <v>79</v>
      </c>
      <c r="M15" s="5" t="s">
        <v>21</v>
      </c>
      <c r="N15" s="18">
        <f>O15-7</f>
        <v>45307</v>
      </c>
      <c r="O15" s="18">
        <v>45314</v>
      </c>
      <c r="P15" s="18">
        <f>O15+7</f>
        <v>45321</v>
      </c>
      <c r="Q15" s="18">
        <f>P15+84</f>
        <v>45405</v>
      </c>
      <c r="R15" s="18">
        <f>Q15+21</f>
        <v>45426</v>
      </c>
      <c r="S15" s="18">
        <f>R15+14</f>
        <v>45440</v>
      </c>
      <c r="T15" s="18">
        <f>S15+35</f>
        <v>45475</v>
      </c>
      <c r="U15" s="5"/>
      <c r="V15" s="18">
        <f>T15+14</f>
        <v>45489</v>
      </c>
      <c r="W15" s="18">
        <f>V15+730</f>
        <v>46219</v>
      </c>
      <c r="X15" t="s">
        <v>145</v>
      </c>
      <c r="Z15" s="26"/>
      <c r="AA15" s="26"/>
      <c r="AB15" s="26"/>
    </row>
    <row r="16" spans="1:28" ht="17.5" customHeight="1" x14ac:dyDescent="0.35">
      <c r="A16" s="49"/>
      <c r="B16" s="51"/>
      <c r="C16" s="51"/>
      <c r="D16" s="51"/>
      <c r="E16" s="51"/>
      <c r="F16" s="51"/>
      <c r="G16" s="51"/>
      <c r="H16" s="58"/>
      <c r="I16" s="55"/>
      <c r="J16" s="51"/>
      <c r="K16" s="51"/>
      <c r="L16" s="51"/>
      <c r="M16" s="5" t="s">
        <v>22</v>
      </c>
      <c r="N16" s="18">
        <f>O16-7</f>
        <v>45359</v>
      </c>
      <c r="O16" s="18">
        <v>45366</v>
      </c>
      <c r="P16" s="18">
        <f>O16+7</f>
        <v>45373</v>
      </c>
      <c r="Q16" s="18">
        <f>P16+84</f>
        <v>45457</v>
      </c>
      <c r="R16" s="18">
        <f>Q16+21</f>
        <v>45478</v>
      </c>
      <c r="S16" s="18">
        <f>R16+14</f>
        <v>45492</v>
      </c>
      <c r="T16" s="18">
        <f>S16+35</f>
        <v>45527</v>
      </c>
      <c r="U16" s="5"/>
      <c r="V16" s="18">
        <f>T16+14</f>
        <v>45541</v>
      </c>
      <c r="W16" s="23">
        <f>V16+730</f>
        <v>46271</v>
      </c>
      <c r="X16" t="s">
        <v>145</v>
      </c>
      <c r="Z16" s="26"/>
      <c r="AA16" s="26"/>
      <c r="AB16" s="26" t="s">
        <v>145</v>
      </c>
    </row>
    <row r="17" spans="1:28" ht="17.5" customHeight="1" x14ac:dyDescent="0.35">
      <c r="A17" s="49"/>
      <c r="B17" s="52"/>
      <c r="C17" s="52"/>
      <c r="D17" s="52"/>
      <c r="E17" s="52"/>
      <c r="F17" s="52"/>
      <c r="G17" s="52"/>
      <c r="H17" s="59"/>
      <c r="I17" s="56"/>
      <c r="J17" s="52"/>
      <c r="K17" s="52"/>
      <c r="L17" s="52"/>
      <c r="M17" s="5" t="s">
        <v>23</v>
      </c>
      <c r="N17" s="5"/>
      <c r="O17" s="5"/>
      <c r="P17" s="5"/>
      <c r="Q17" s="5"/>
      <c r="R17" s="5"/>
      <c r="S17" s="5"/>
      <c r="T17" s="5"/>
      <c r="U17" s="5"/>
      <c r="V17" s="5"/>
      <c r="W17" s="25"/>
      <c r="Z17" s="26"/>
      <c r="AA17" s="26"/>
      <c r="AB17" s="26"/>
    </row>
    <row r="18" spans="1:28" ht="17.5" customHeight="1" x14ac:dyDescent="0.35">
      <c r="A18" s="49" t="s">
        <v>74</v>
      </c>
      <c r="B18" s="50" t="s">
        <v>129</v>
      </c>
      <c r="C18" s="50" t="s">
        <v>106</v>
      </c>
      <c r="D18" s="50" t="s">
        <v>108</v>
      </c>
      <c r="E18" s="50" t="s">
        <v>109</v>
      </c>
      <c r="F18" s="50"/>
      <c r="G18" s="50" t="s">
        <v>121</v>
      </c>
      <c r="H18" s="57">
        <v>11809073.939999999</v>
      </c>
      <c r="I18" s="54">
        <v>310000</v>
      </c>
      <c r="J18" s="50" t="s">
        <v>122</v>
      </c>
      <c r="K18" s="50" t="s">
        <v>91</v>
      </c>
      <c r="L18" s="50" t="s">
        <v>79</v>
      </c>
      <c r="M18" s="5" t="s">
        <v>21</v>
      </c>
      <c r="N18" s="18">
        <f>O18-7</f>
        <v>45538</v>
      </c>
      <c r="O18" s="18">
        <v>45545</v>
      </c>
      <c r="P18" s="18">
        <f>O18+7</f>
        <v>45552</v>
      </c>
      <c r="Q18" s="24">
        <f>P18+84</f>
        <v>45636</v>
      </c>
      <c r="R18" s="18">
        <f>Q18+56</f>
        <v>45692</v>
      </c>
      <c r="S18" s="18">
        <f>R18+14</f>
        <v>45706</v>
      </c>
      <c r="T18" s="18">
        <f>S18+28</f>
        <v>45734</v>
      </c>
      <c r="U18" s="5"/>
      <c r="V18" s="18">
        <f>T18+14</f>
        <v>45748</v>
      </c>
      <c r="W18" s="23">
        <f>V18+730</f>
        <v>46478</v>
      </c>
      <c r="Y18" t="s">
        <v>145</v>
      </c>
      <c r="Z18" s="26"/>
      <c r="AA18" s="26"/>
      <c r="AB18" s="26" t="s">
        <v>145</v>
      </c>
    </row>
    <row r="19" spans="1:28" ht="17.5" customHeight="1" x14ac:dyDescent="0.35">
      <c r="A19" s="49"/>
      <c r="B19" s="51"/>
      <c r="C19" s="51"/>
      <c r="D19" s="51"/>
      <c r="E19" s="51"/>
      <c r="F19" s="51"/>
      <c r="G19" s="51"/>
      <c r="H19" s="58"/>
      <c r="I19" s="55"/>
      <c r="J19" s="51"/>
      <c r="K19" s="51"/>
      <c r="L19" s="51"/>
      <c r="M19" s="5" t="s">
        <v>22</v>
      </c>
      <c r="N19" s="5"/>
      <c r="O19" s="5"/>
      <c r="P19" s="5"/>
      <c r="Q19" s="5"/>
      <c r="R19" s="5"/>
      <c r="S19" s="5"/>
      <c r="T19" s="5"/>
      <c r="U19" s="5"/>
      <c r="V19" s="5"/>
      <c r="W19" s="25"/>
      <c r="Z19" s="26"/>
      <c r="AA19" s="26"/>
      <c r="AB19" s="26"/>
    </row>
    <row r="20" spans="1:28" ht="17.5" customHeight="1" x14ac:dyDescent="0.35">
      <c r="A20" s="49"/>
      <c r="B20" s="52"/>
      <c r="C20" s="52"/>
      <c r="D20" s="52"/>
      <c r="E20" s="52"/>
      <c r="F20" s="52"/>
      <c r="G20" s="52"/>
      <c r="H20" s="59"/>
      <c r="I20" s="56"/>
      <c r="J20" s="52"/>
      <c r="K20" s="52"/>
      <c r="L20" s="52"/>
      <c r="M20" s="5" t="s">
        <v>23</v>
      </c>
      <c r="N20" s="5"/>
      <c r="O20" s="5"/>
      <c r="P20" s="5"/>
      <c r="Q20" s="5"/>
      <c r="R20" s="5"/>
      <c r="S20" s="5"/>
      <c r="T20" s="5"/>
      <c r="U20" s="5"/>
      <c r="V20" s="5"/>
      <c r="W20" s="25"/>
      <c r="Z20" s="26"/>
      <c r="AA20" s="26"/>
      <c r="AB20" s="26"/>
    </row>
    <row r="21" spans="1:28" ht="17.5" customHeight="1" x14ac:dyDescent="0.35">
      <c r="A21" s="49" t="s">
        <v>74</v>
      </c>
      <c r="B21" s="50" t="s">
        <v>128</v>
      </c>
      <c r="C21" s="50" t="s">
        <v>110</v>
      </c>
      <c r="D21" s="50" t="s">
        <v>112</v>
      </c>
      <c r="E21" s="50" t="s">
        <v>115</v>
      </c>
      <c r="F21" s="50"/>
      <c r="G21" s="50" t="s">
        <v>121</v>
      </c>
      <c r="H21" s="57">
        <v>14094701.15</v>
      </c>
      <c r="I21" s="54">
        <v>370000</v>
      </c>
      <c r="J21" s="50" t="s">
        <v>122</v>
      </c>
      <c r="K21" s="50" t="s">
        <v>91</v>
      </c>
      <c r="L21" s="50" t="s">
        <v>79</v>
      </c>
      <c r="M21" s="5" t="s">
        <v>21</v>
      </c>
      <c r="N21" s="18">
        <f>O21-7</f>
        <v>45307</v>
      </c>
      <c r="O21" s="18">
        <v>45314</v>
      </c>
      <c r="P21" s="18">
        <f>O21+7</f>
        <v>45321</v>
      </c>
      <c r="Q21" s="18">
        <f>P21+84</f>
        <v>45405</v>
      </c>
      <c r="R21" s="18">
        <f>Q21+21</f>
        <v>45426</v>
      </c>
      <c r="S21" s="18">
        <f>R21+14</f>
        <v>45440</v>
      </c>
      <c r="T21" s="18">
        <f>S21+35</f>
        <v>45475</v>
      </c>
      <c r="U21" s="5"/>
      <c r="V21" s="18">
        <f>T21+14</f>
        <v>45489</v>
      </c>
      <c r="W21" s="23">
        <f>V21+730</f>
        <v>46219</v>
      </c>
      <c r="Z21" s="26"/>
      <c r="AA21" s="26"/>
      <c r="AB21" s="26"/>
    </row>
    <row r="22" spans="1:28" ht="17.5" customHeight="1" x14ac:dyDescent="0.35">
      <c r="A22" s="49"/>
      <c r="B22" s="51"/>
      <c r="C22" s="51"/>
      <c r="D22" s="51"/>
      <c r="E22" s="51"/>
      <c r="F22" s="51"/>
      <c r="G22" s="51"/>
      <c r="H22" s="58"/>
      <c r="I22" s="55"/>
      <c r="J22" s="51"/>
      <c r="K22" s="51"/>
      <c r="L22" s="51"/>
      <c r="M22" s="5" t="s">
        <v>22</v>
      </c>
      <c r="N22" s="18">
        <f>O22-7</f>
        <v>45359</v>
      </c>
      <c r="O22" s="18">
        <v>45366</v>
      </c>
      <c r="P22" s="18">
        <f>O22+7</f>
        <v>45373</v>
      </c>
      <c r="Q22" s="18">
        <f>P22+84</f>
        <v>45457</v>
      </c>
      <c r="R22" s="18">
        <f>Q22+21</f>
        <v>45478</v>
      </c>
      <c r="S22" s="18">
        <f>R22+14</f>
        <v>45492</v>
      </c>
      <c r="T22" s="18">
        <f>S22+35</f>
        <v>45527</v>
      </c>
      <c r="U22" s="5"/>
      <c r="V22" s="18">
        <f>T22+14</f>
        <v>45541</v>
      </c>
      <c r="W22" s="23">
        <f>V22+730</f>
        <v>46271</v>
      </c>
      <c r="Z22" s="26"/>
      <c r="AA22" s="26"/>
      <c r="AB22" s="26"/>
    </row>
    <row r="23" spans="1:28" ht="17.5" customHeight="1" x14ac:dyDescent="0.35">
      <c r="A23" s="49"/>
      <c r="B23" s="52"/>
      <c r="C23" s="52"/>
      <c r="D23" s="52"/>
      <c r="E23" s="52"/>
      <c r="F23" s="52"/>
      <c r="G23" s="52"/>
      <c r="H23" s="59"/>
      <c r="I23" s="56"/>
      <c r="J23" s="52"/>
      <c r="K23" s="52"/>
      <c r="L23" s="52"/>
      <c r="M23" s="5" t="s">
        <v>23</v>
      </c>
      <c r="N23" s="5"/>
      <c r="O23" s="5"/>
      <c r="P23" s="5"/>
      <c r="Q23" s="5"/>
      <c r="R23" s="5"/>
      <c r="S23" s="5"/>
      <c r="T23" s="5"/>
      <c r="U23" s="5"/>
      <c r="V23" s="5"/>
      <c r="W23" s="25"/>
      <c r="Z23" s="26"/>
      <c r="AA23" s="26"/>
      <c r="AB23" s="26"/>
    </row>
    <row r="24" spans="1:28" ht="17.5" customHeight="1" x14ac:dyDescent="0.35">
      <c r="A24" s="50" t="s">
        <v>74</v>
      </c>
      <c r="B24" s="50" t="s">
        <v>129</v>
      </c>
      <c r="C24" s="50" t="s">
        <v>111</v>
      </c>
      <c r="D24" s="50" t="s">
        <v>113</v>
      </c>
      <c r="E24" s="50" t="s">
        <v>116</v>
      </c>
      <c r="F24" s="50"/>
      <c r="G24" s="50" t="s">
        <v>121</v>
      </c>
      <c r="H24" s="57">
        <v>12570949.68</v>
      </c>
      <c r="I24" s="54">
        <v>330000</v>
      </c>
      <c r="J24" s="50" t="s">
        <v>122</v>
      </c>
      <c r="K24" s="50" t="s">
        <v>91</v>
      </c>
      <c r="L24" s="50" t="s">
        <v>79</v>
      </c>
      <c r="M24" s="5" t="s">
        <v>21</v>
      </c>
      <c r="N24" s="18">
        <f>O24-7</f>
        <v>45538</v>
      </c>
      <c r="O24" s="18">
        <v>45545</v>
      </c>
      <c r="P24" s="18">
        <f>O24+7</f>
        <v>45552</v>
      </c>
      <c r="Q24" s="24">
        <f>P24+84</f>
        <v>45636</v>
      </c>
      <c r="R24" s="18">
        <f>Q24+56</f>
        <v>45692</v>
      </c>
      <c r="S24" s="18">
        <f>R24+14</f>
        <v>45706</v>
      </c>
      <c r="T24" s="18">
        <f>S24+28</f>
        <v>45734</v>
      </c>
      <c r="U24" s="5"/>
      <c r="V24" s="18">
        <f>T24+14</f>
        <v>45748</v>
      </c>
      <c r="W24" s="23">
        <f>V24+730</f>
        <v>46478</v>
      </c>
      <c r="Z24" s="26"/>
      <c r="AA24" s="26"/>
      <c r="AB24" s="26"/>
    </row>
    <row r="25" spans="1:28" ht="17.5" customHeight="1" x14ac:dyDescent="0.35">
      <c r="A25" s="51"/>
      <c r="B25" s="51"/>
      <c r="C25" s="51"/>
      <c r="D25" s="51"/>
      <c r="E25" s="51"/>
      <c r="F25" s="51"/>
      <c r="G25" s="51"/>
      <c r="H25" s="58"/>
      <c r="I25" s="55"/>
      <c r="J25" s="51"/>
      <c r="K25" s="51"/>
      <c r="L25" s="51"/>
      <c r="M25" s="5" t="s">
        <v>22</v>
      </c>
      <c r="N25" s="5"/>
      <c r="O25" s="5"/>
      <c r="P25" s="5"/>
      <c r="Q25" s="5"/>
      <c r="R25" s="5"/>
      <c r="S25" s="5"/>
      <c r="T25" s="5"/>
      <c r="U25" s="5"/>
      <c r="V25" s="5"/>
      <c r="W25" s="5"/>
      <c r="Z25" s="26"/>
      <c r="AA25" s="26"/>
      <c r="AB25" s="26"/>
    </row>
    <row r="26" spans="1:28" ht="17.5" customHeight="1" x14ac:dyDescent="0.35">
      <c r="A26" s="52"/>
      <c r="B26" s="52"/>
      <c r="C26" s="52"/>
      <c r="D26" s="52"/>
      <c r="E26" s="52"/>
      <c r="F26" s="52"/>
      <c r="G26" s="52"/>
      <c r="H26" s="59"/>
      <c r="I26" s="56"/>
      <c r="J26" s="52"/>
      <c r="K26" s="52"/>
      <c r="L26" s="52"/>
      <c r="M26" s="5" t="s">
        <v>23</v>
      </c>
      <c r="N26" s="5"/>
      <c r="O26" s="5"/>
      <c r="P26" s="5"/>
      <c r="Q26" s="5"/>
      <c r="R26" s="5"/>
      <c r="S26" s="5"/>
      <c r="T26" s="5"/>
      <c r="U26" s="5"/>
      <c r="V26" s="5"/>
      <c r="W26" s="5"/>
      <c r="Z26" s="26"/>
      <c r="AA26" s="26"/>
      <c r="AB26" s="26"/>
    </row>
    <row r="27" spans="1:28" ht="17.5" customHeight="1" x14ac:dyDescent="0.35">
      <c r="A27" s="49" t="s">
        <v>74</v>
      </c>
      <c r="B27" s="50" t="s">
        <v>130</v>
      </c>
      <c r="C27" s="50" t="s">
        <v>117</v>
      </c>
      <c r="D27" s="50" t="s">
        <v>107</v>
      </c>
      <c r="E27" s="50" t="s">
        <v>119</v>
      </c>
      <c r="F27" s="50"/>
      <c r="G27" s="50" t="s">
        <v>121</v>
      </c>
      <c r="H27" s="57">
        <v>20189707.059999999</v>
      </c>
      <c r="I27" s="54">
        <v>530000</v>
      </c>
      <c r="J27" s="50" t="s">
        <v>123</v>
      </c>
      <c r="K27" s="50" t="s">
        <v>91</v>
      </c>
      <c r="L27" s="50" t="s">
        <v>79</v>
      </c>
      <c r="M27" s="5" t="s">
        <v>21</v>
      </c>
      <c r="N27" s="18">
        <f>O27-7</f>
        <v>45802</v>
      </c>
      <c r="O27" s="18">
        <v>45809</v>
      </c>
      <c r="P27" s="18">
        <f>O27+105</f>
        <v>45914</v>
      </c>
      <c r="Q27" s="18">
        <f>P27+84</f>
        <v>45998</v>
      </c>
      <c r="R27" s="18">
        <f>Q27+28</f>
        <v>46026</v>
      </c>
      <c r="S27" s="18">
        <f>R27+14</f>
        <v>46040</v>
      </c>
      <c r="T27" s="18">
        <f>S27+28</f>
        <v>46068</v>
      </c>
      <c r="U27" s="5"/>
      <c r="V27" s="18">
        <f>T27+14</f>
        <v>46082</v>
      </c>
      <c r="W27" s="18">
        <f>V27+730</f>
        <v>46812</v>
      </c>
      <c r="Y27" s="14"/>
      <c r="Z27" s="29"/>
      <c r="AA27" s="30"/>
      <c r="AB27" s="26"/>
    </row>
    <row r="28" spans="1:28" ht="17.5" customHeight="1" x14ac:dyDescent="0.35">
      <c r="A28" s="49"/>
      <c r="B28" s="51"/>
      <c r="C28" s="51"/>
      <c r="D28" s="51"/>
      <c r="E28" s="51"/>
      <c r="F28" s="51"/>
      <c r="G28" s="51"/>
      <c r="H28" s="58"/>
      <c r="I28" s="55"/>
      <c r="J28" s="51"/>
      <c r="K28" s="51"/>
      <c r="L28" s="51"/>
      <c r="M28" s="5" t="s">
        <v>22</v>
      </c>
      <c r="N28" s="5"/>
      <c r="O28" s="5"/>
      <c r="P28" s="5"/>
      <c r="Q28" s="5"/>
      <c r="R28" s="5"/>
      <c r="S28" s="5"/>
      <c r="T28" s="5"/>
      <c r="U28" s="5"/>
      <c r="V28" s="5"/>
      <c r="W28" s="5"/>
      <c r="Z28" s="26"/>
      <c r="AA28" s="26"/>
      <c r="AB28" s="26"/>
    </row>
    <row r="29" spans="1:28" ht="17.5" customHeight="1" x14ac:dyDescent="0.35">
      <c r="A29" s="49"/>
      <c r="B29" s="52"/>
      <c r="C29" s="52"/>
      <c r="D29" s="52"/>
      <c r="E29" s="52"/>
      <c r="F29" s="52"/>
      <c r="G29" s="52"/>
      <c r="H29" s="59"/>
      <c r="I29" s="56"/>
      <c r="J29" s="52"/>
      <c r="K29" s="52"/>
      <c r="L29" s="52"/>
      <c r="M29" s="5" t="s">
        <v>23</v>
      </c>
      <c r="N29" s="5"/>
      <c r="O29" s="5"/>
      <c r="P29" s="5"/>
      <c r="Q29" s="5"/>
      <c r="R29" s="5"/>
      <c r="S29" s="5"/>
      <c r="T29" s="5"/>
      <c r="U29" s="5"/>
      <c r="V29" s="5"/>
      <c r="W29" s="5"/>
      <c r="Z29" s="26"/>
      <c r="AA29" s="26"/>
      <c r="AB29" s="26"/>
    </row>
    <row r="30" spans="1:28" ht="17.5" customHeight="1" x14ac:dyDescent="0.35">
      <c r="A30" s="50" t="s">
        <v>74</v>
      </c>
      <c r="B30" s="50" t="s">
        <v>130</v>
      </c>
      <c r="C30" s="50" t="s">
        <v>118</v>
      </c>
      <c r="D30" s="50" t="s">
        <v>108</v>
      </c>
      <c r="E30" s="50" t="s">
        <v>120</v>
      </c>
      <c r="F30" s="50"/>
      <c r="G30" s="50" t="s">
        <v>121</v>
      </c>
      <c r="H30" s="57">
        <v>22094396.399999999</v>
      </c>
      <c r="I30" s="54">
        <v>580000</v>
      </c>
      <c r="J30" s="50" t="s">
        <v>123</v>
      </c>
      <c r="K30" s="50" t="s">
        <v>91</v>
      </c>
      <c r="L30" s="50" t="s">
        <v>79</v>
      </c>
      <c r="M30" s="5" t="s">
        <v>21</v>
      </c>
      <c r="N30" s="18">
        <f>O30-7</f>
        <v>45863</v>
      </c>
      <c r="O30" s="18">
        <v>45870</v>
      </c>
      <c r="P30" s="18">
        <f>O30+105</f>
        <v>45975</v>
      </c>
      <c r="Q30" s="18">
        <f>P30+84</f>
        <v>46059</v>
      </c>
      <c r="R30" s="18">
        <f>Q30+28</f>
        <v>46087</v>
      </c>
      <c r="S30" s="18">
        <f>R30+14</f>
        <v>46101</v>
      </c>
      <c r="T30" s="18">
        <f>S30+28</f>
        <v>46129</v>
      </c>
      <c r="U30" s="5"/>
      <c r="V30" s="18">
        <f>T30+14</f>
        <v>46143</v>
      </c>
      <c r="W30" s="18">
        <f>V30+730</f>
        <v>46873</v>
      </c>
      <c r="Y30" s="14"/>
      <c r="Z30" s="29"/>
      <c r="AA30" s="26"/>
      <c r="AB30" s="26"/>
    </row>
    <row r="31" spans="1:28" ht="17.5" customHeight="1" x14ac:dyDescent="0.35">
      <c r="A31" s="51"/>
      <c r="B31" s="51"/>
      <c r="C31" s="51"/>
      <c r="D31" s="51"/>
      <c r="E31" s="51"/>
      <c r="F31" s="51"/>
      <c r="G31" s="51"/>
      <c r="H31" s="58"/>
      <c r="I31" s="55"/>
      <c r="J31" s="51"/>
      <c r="K31" s="51"/>
      <c r="L31" s="51"/>
      <c r="M31" s="5" t="s">
        <v>22</v>
      </c>
      <c r="N31" s="5"/>
      <c r="O31" s="5"/>
      <c r="P31" s="5"/>
      <c r="Q31" s="5"/>
      <c r="R31" s="5"/>
      <c r="S31" s="5"/>
      <c r="T31" s="5"/>
      <c r="U31" s="5"/>
      <c r="V31" s="5"/>
      <c r="W31" s="5"/>
      <c r="Z31" s="26"/>
      <c r="AA31" s="26"/>
      <c r="AB31" s="26"/>
    </row>
    <row r="32" spans="1:28" ht="17.5" customHeight="1" x14ac:dyDescent="0.35">
      <c r="A32" s="52"/>
      <c r="B32" s="52"/>
      <c r="C32" s="52"/>
      <c r="D32" s="52"/>
      <c r="E32" s="52"/>
      <c r="F32" s="52"/>
      <c r="G32" s="52"/>
      <c r="H32" s="59"/>
      <c r="I32" s="56"/>
      <c r="J32" s="52"/>
      <c r="K32" s="52"/>
      <c r="L32" s="52"/>
      <c r="M32" s="5" t="s">
        <v>23</v>
      </c>
      <c r="N32" s="5"/>
      <c r="O32" s="5"/>
      <c r="P32" s="5"/>
      <c r="Q32" s="5"/>
      <c r="R32" s="5"/>
      <c r="S32" s="5"/>
      <c r="T32" s="5"/>
      <c r="U32" s="5"/>
      <c r="V32" s="5"/>
      <c r="W32" s="5"/>
      <c r="Z32" s="19"/>
    </row>
    <row r="33" spans="1:29" ht="16.5" customHeight="1" x14ac:dyDescent="0.35">
      <c r="A33" s="49" t="s">
        <v>74</v>
      </c>
      <c r="B33" s="50" t="s">
        <v>132</v>
      </c>
      <c r="C33" s="50" t="s">
        <v>124</v>
      </c>
      <c r="D33" s="50" t="s">
        <v>107</v>
      </c>
      <c r="E33" s="61" t="s">
        <v>125</v>
      </c>
      <c r="F33" s="50"/>
      <c r="G33" s="50" t="s">
        <v>121</v>
      </c>
      <c r="H33" s="57">
        <v>3047502.95</v>
      </c>
      <c r="I33" s="54">
        <v>80000</v>
      </c>
      <c r="J33" s="50" t="s">
        <v>122</v>
      </c>
      <c r="K33" s="50" t="s">
        <v>91</v>
      </c>
      <c r="L33" s="50" t="s">
        <v>79</v>
      </c>
      <c r="M33" s="5" t="s">
        <v>21</v>
      </c>
      <c r="N33" s="18">
        <f>O33-7</f>
        <v>45730</v>
      </c>
      <c r="O33" s="18">
        <v>45737</v>
      </c>
      <c r="P33" s="18">
        <f>O33+7</f>
        <v>45744</v>
      </c>
      <c r="Q33" s="18">
        <f>P33+49</f>
        <v>45793</v>
      </c>
      <c r="R33" s="18">
        <f>Q33+28</f>
        <v>45821</v>
      </c>
      <c r="S33" s="18">
        <f>R33+14</f>
        <v>45835</v>
      </c>
      <c r="T33" s="18">
        <f>S33+28</f>
        <v>45863</v>
      </c>
      <c r="U33" s="5"/>
      <c r="V33" s="18">
        <f>T33+14</f>
        <v>45877</v>
      </c>
      <c r="W33" s="18">
        <f>V33+547</f>
        <v>46424</v>
      </c>
      <c r="X33" s="20"/>
    </row>
    <row r="34" spans="1:29" ht="18" customHeight="1" x14ac:dyDescent="0.35">
      <c r="A34" s="49"/>
      <c r="B34" s="51"/>
      <c r="C34" s="51"/>
      <c r="D34" s="51"/>
      <c r="E34" s="62"/>
      <c r="F34" s="51"/>
      <c r="G34" s="51"/>
      <c r="H34" s="58"/>
      <c r="I34" s="55"/>
      <c r="J34" s="51"/>
      <c r="K34" s="51"/>
      <c r="L34" s="51"/>
      <c r="M34" s="5" t="s">
        <v>22</v>
      </c>
      <c r="N34" s="5"/>
      <c r="O34" s="5"/>
      <c r="P34" s="5"/>
      <c r="Q34" s="5"/>
      <c r="R34" s="5"/>
      <c r="S34" s="5"/>
      <c r="T34" s="5"/>
      <c r="U34" s="5"/>
      <c r="V34" s="5"/>
      <c r="W34" s="5"/>
      <c r="X34" s="20"/>
    </row>
    <row r="35" spans="1:29" ht="18" customHeight="1" x14ac:dyDescent="0.35">
      <c r="A35" s="49"/>
      <c r="B35" s="52"/>
      <c r="C35" s="52"/>
      <c r="D35" s="52"/>
      <c r="E35" s="63"/>
      <c r="F35" s="52"/>
      <c r="G35" s="52"/>
      <c r="H35" s="59"/>
      <c r="I35" s="56"/>
      <c r="J35" s="52"/>
      <c r="K35" s="52"/>
      <c r="L35" s="52"/>
      <c r="M35" s="5" t="s">
        <v>23</v>
      </c>
      <c r="N35" s="5"/>
      <c r="O35" s="5"/>
      <c r="P35" s="5"/>
      <c r="Q35" s="5"/>
      <c r="R35" s="5"/>
      <c r="S35" s="5"/>
      <c r="T35" s="5"/>
      <c r="U35" s="5"/>
      <c r="V35" s="5"/>
      <c r="W35" s="5"/>
      <c r="X35" s="20"/>
    </row>
    <row r="36" spans="1:29" ht="18" customHeight="1" x14ac:dyDescent="0.35">
      <c r="A36" s="50" t="s">
        <v>74</v>
      </c>
      <c r="B36" s="50" t="s">
        <v>132</v>
      </c>
      <c r="C36" s="50" t="s">
        <v>124</v>
      </c>
      <c r="D36" s="50" t="s">
        <v>108</v>
      </c>
      <c r="E36" s="61" t="s">
        <v>126</v>
      </c>
      <c r="F36" s="50"/>
      <c r="G36" s="50" t="s">
        <v>121</v>
      </c>
      <c r="H36" s="57">
        <v>1904689.35</v>
      </c>
      <c r="I36" s="54">
        <v>50000</v>
      </c>
      <c r="J36" s="50" t="s">
        <v>122</v>
      </c>
      <c r="K36" s="50" t="s">
        <v>91</v>
      </c>
      <c r="L36" s="50" t="s">
        <v>79</v>
      </c>
      <c r="M36" s="5" t="s">
        <v>21</v>
      </c>
      <c r="N36" s="18">
        <f>O36-7</f>
        <v>45791</v>
      </c>
      <c r="O36" s="18">
        <v>45798</v>
      </c>
      <c r="P36" s="18">
        <f>O36+7</f>
        <v>45805</v>
      </c>
      <c r="Q36" s="18">
        <f>P36+49</f>
        <v>45854</v>
      </c>
      <c r="R36" s="18">
        <f>Q36+28</f>
        <v>45882</v>
      </c>
      <c r="S36" s="18">
        <f>R36+14</f>
        <v>45896</v>
      </c>
      <c r="T36" s="18">
        <f>S36+28</f>
        <v>45924</v>
      </c>
      <c r="U36" s="5"/>
      <c r="V36" s="18">
        <f>T36+14</f>
        <v>45938</v>
      </c>
      <c r="W36" s="18">
        <f>V36+547</f>
        <v>46485</v>
      </c>
      <c r="X36" s="20"/>
    </row>
    <row r="37" spans="1:29" ht="18" customHeight="1" x14ac:dyDescent="0.35">
      <c r="A37" s="51"/>
      <c r="B37" s="51"/>
      <c r="C37" s="51"/>
      <c r="D37" s="51"/>
      <c r="E37" s="62"/>
      <c r="F37" s="51"/>
      <c r="G37" s="51"/>
      <c r="H37" s="58"/>
      <c r="I37" s="55"/>
      <c r="J37" s="51"/>
      <c r="K37" s="51"/>
      <c r="L37" s="51"/>
      <c r="M37" s="5" t="s">
        <v>22</v>
      </c>
      <c r="N37" s="5"/>
      <c r="O37" s="5"/>
      <c r="P37" s="5"/>
      <c r="Q37" s="5"/>
      <c r="R37" s="5"/>
      <c r="S37" s="5"/>
      <c r="T37" s="5"/>
      <c r="U37" s="5"/>
      <c r="V37" s="5"/>
      <c r="W37" s="5"/>
      <c r="X37" s="20"/>
    </row>
    <row r="38" spans="1:29" ht="18" customHeight="1" x14ac:dyDescent="0.35">
      <c r="A38" s="52"/>
      <c r="B38" s="52"/>
      <c r="C38" s="52"/>
      <c r="D38" s="52"/>
      <c r="E38" s="63"/>
      <c r="F38" s="52"/>
      <c r="G38" s="52"/>
      <c r="H38" s="59"/>
      <c r="I38" s="56"/>
      <c r="J38" s="52"/>
      <c r="K38" s="52"/>
      <c r="L38" s="52"/>
      <c r="M38" s="5" t="s">
        <v>23</v>
      </c>
      <c r="N38" s="5"/>
      <c r="O38" s="5"/>
      <c r="P38" s="5"/>
      <c r="Q38" s="5"/>
      <c r="R38" s="5"/>
      <c r="S38" s="5"/>
      <c r="T38" s="5"/>
      <c r="U38" s="5"/>
      <c r="V38" s="5"/>
      <c r="W38" s="5"/>
      <c r="X38" s="20"/>
    </row>
    <row r="39" spans="1:29" ht="18" customHeight="1" x14ac:dyDescent="0.35">
      <c r="A39" s="49" t="s">
        <v>74</v>
      </c>
      <c r="B39" s="50" t="s">
        <v>132</v>
      </c>
      <c r="C39" s="50" t="s">
        <v>124</v>
      </c>
      <c r="D39" s="50" t="s">
        <v>112</v>
      </c>
      <c r="E39" s="61" t="s">
        <v>127</v>
      </c>
      <c r="F39" s="50"/>
      <c r="G39" s="50" t="s">
        <v>121</v>
      </c>
      <c r="H39" s="57">
        <v>2857034.02</v>
      </c>
      <c r="I39" s="54">
        <v>75000</v>
      </c>
      <c r="J39" s="50" t="s">
        <v>122</v>
      </c>
      <c r="K39" s="50" t="s">
        <v>91</v>
      </c>
      <c r="L39" s="50" t="s">
        <v>79</v>
      </c>
      <c r="M39" s="5" t="s">
        <v>21</v>
      </c>
      <c r="N39" s="18">
        <f>O39-7</f>
        <v>45913</v>
      </c>
      <c r="O39" s="18">
        <v>45920</v>
      </c>
      <c r="P39" s="18">
        <f>O39+7</f>
        <v>45927</v>
      </c>
      <c r="Q39" s="18">
        <f>P39+49</f>
        <v>45976</v>
      </c>
      <c r="R39" s="18">
        <f>Q39+28</f>
        <v>46004</v>
      </c>
      <c r="S39" s="18">
        <f>R39+14</f>
        <v>46018</v>
      </c>
      <c r="T39" s="18">
        <f>S39+28</f>
        <v>46046</v>
      </c>
      <c r="U39" s="5"/>
      <c r="V39" s="18">
        <f>T39+14</f>
        <v>46060</v>
      </c>
      <c r="W39" s="18">
        <f>V39+547</f>
        <v>46607</v>
      </c>
      <c r="X39" s="20"/>
    </row>
    <row r="40" spans="1:29" ht="18" customHeight="1" x14ac:dyDescent="0.35">
      <c r="A40" s="49"/>
      <c r="B40" s="51"/>
      <c r="C40" s="51"/>
      <c r="D40" s="51"/>
      <c r="E40" s="62"/>
      <c r="F40" s="51"/>
      <c r="G40" s="51"/>
      <c r="H40" s="58"/>
      <c r="I40" s="55"/>
      <c r="J40" s="51"/>
      <c r="K40" s="51"/>
      <c r="L40" s="51"/>
      <c r="M40" s="5" t="s">
        <v>22</v>
      </c>
      <c r="N40" s="5"/>
      <c r="O40" s="5"/>
      <c r="P40" s="5"/>
      <c r="Q40" s="5"/>
      <c r="R40" s="5"/>
      <c r="S40" s="5"/>
      <c r="T40" s="5"/>
      <c r="U40" s="5"/>
      <c r="V40" s="5"/>
      <c r="W40" s="5"/>
    </row>
    <row r="41" spans="1:29" ht="18" customHeight="1" x14ac:dyDescent="0.35">
      <c r="A41" s="49"/>
      <c r="B41" s="52"/>
      <c r="C41" s="52"/>
      <c r="D41" s="52"/>
      <c r="E41" s="63"/>
      <c r="F41" s="52"/>
      <c r="G41" s="52"/>
      <c r="H41" s="59"/>
      <c r="I41" s="56"/>
      <c r="J41" s="52"/>
      <c r="K41" s="52"/>
      <c r="L41" s="52"/>
      <c r="M41" s="5" t="s">
        <v>23</v>
      </c>
      <c r="N41" s="5"/>
      <c r="O41" s="5"/>
      <c r="P41" s="5"/>
      <c r="Q41" s="5"/>
      <c r="R41" s="5"/>
      <c r="S41" s="5"/>
      <c r="T41" s="5"/>
      <c r="U41" s="5"/>
      <c r="V41" s="5"/>
      <c r="W41" s="5"/>
    </row>
    <row r="42" spans="1:29" ht="18" customHeight="1" x14ac:dyDescent="0.35">
      <c r="A42" s="50" t="s">
        <v>74</v>
      </c>
      <c r="B42" s="50" t="s">
        <v>131</v>
      </c>
      <c r="C42" s="50" t="s">
        <v>104</v>
      </c>
      <c r="D42" s="50" t="s">
        <v>140</v>
      </c>
      <c r="E42" s="50"/>
      <c r="F42" s="50"/>
      <c r="G42" s="50" t="s">
        <v>121</v>
      </c>
      <c r="H42" s="57">
        <v>1333.2829999999999</v>
      </c>
      <c r="I42" s="54">
        <v>35000</v>
      </c>
      <c r="J42" s="50" t="s">
        <v>122</v>
      </c>
      <c r="K42" s="50" t="s">
        <v>91</v>
      </c>
      <c r="L42" s="50" t="s">
        <v>79</v>
      </c>
      <c r="M42" s="5" t="s">
        <v>21</v>
      </c>
      <c r="N42" s="18">
        <f>O42-7</f>
        <v>45723</v>
      </c>
      <c r="O42" s="23">
        <v>45730</v>
      </c>
      <c r="P42" s="18">
        <f>O42+7</f>
        <v>45737</v>
      </c>
      <c r="Q42" s="18">
        <f>P42+49</f>
        <v>45786</v>
      </c>
      <c r="R42" s="18">
        <f>Q42+35</f>
        <v>45821</v>
      </c>
      <c r="S42" s="18">
        <f>R42+14</f>
        <v>45835</v>
      </c>
      <c r="T42" s="18">
        <f>S42+28</f>
        <v>45863</v>
      </c>
      <c r="U42" s="5"/>
      <c r="V42" s="18">
        <f>T42+14</f>
        <v>45877</v>
      </c>
      <c r="W42" s="18">
        <f>V42+260</f>
        <v>46137</v>
      </c>
      <c r="X42" s="20"/>
      <c r="Y42" t="s">
        <v>145</v>
      </c>
      <c r="AA42" s="19" t="s">
        <v>145</v>
      </c>
      <c r="AB42" s="19"/>
      <c r="AC42" s="19"/>
    </row>
    <row r="43" spans="1:29" x14ac:dyDescent="0.35">
      <c r="A43" s="51"/>
      <c r="B43" s="51"/>
      <c r="C43" s="51"/>
      <c r="D43" s="51"/>
      <c r="E43" s="51"/>
      <c r="F43" s="51"/>
      <c r="G43" s="51"/>
      <c r="H43" s="58"/>
      <c r="I43" s="55"/>
      <c r="J43" s="51"/>
      <c r="K43" s="51"/>
      <c r="L43" s="51"/>
      <c r="M43" s="5" t="s">
        <v>22</v>
      </c>
      <c r="N43" s="5"/>
      <c r="O43" s="5"/>
      <c r="P43" s="5"/>
      <c r="Q43" s="5"/>
      <c r="R43" s="5"/>
      <c r="S43" s="5"/>
      <c r="T43" s="5"/>
      <c r="U43" s="5"/>
      <c r="V43" s="5"/>
      <c r="W43" s="5"/>
      <c r="AA43" s="19"/>
      <c r="AB43" s="19"/>
      <c r="AC43" s="19"/>
    </row>
    <row r="44" spans="1:29" ht="25.5" customHeight="1" x14ac:dyDescent="0.35">
      <c r="A44" s="52"/>
      <c r="B44" s="52"/>
      <c r="C44" s="52"/>
      <c r="D44" s="52"/>
      <c r="E44" s="52"/>
      <c r="F44" s="52"/>
      <c r="G44" s="52"/>
      <c r="H44" s="59"/>
      <c r="I44" s="56"/>
      <c r="J44" s="52"/>
      <c r="K44" s="52"/>
      <c r="L44" s="52"/>
      <c r="M44" s="5" t="s">
        <v>23</v>
      </c>
      <c r="N44" s="5"/>
      <c r="O44" s="25"/>
      <c r="P44" s="25"/>
      <c r="Q44" s="25"/>
      <c r="R44" s="25"/>
      <c r="S44" s="25"/>
      <c r="T44" s="25"/>
      <c r="U44" s="25"/>
      <c r="V44" s="25"/>
      <c r="W44" s="25"/>
      <c r="AA44" s="19"/>
      <c r="AB44" s="19"/>
      <c r="AC44" s="19"/>
    </row>
    <row r="45" spans="1:29" ht="16.5" customHeight="1" x14ac:dyDescent="0.35">
      <c r="A45" s="49" t="s">
        <v>74</v>
      </c>
      <c r="B45" s="50" t="s">
        <v>87</v>
      </c>
      <c r="C45" s="50" t="s">
        <v>139</v>
      </c>
      <c r="D45" s="50" t="s">
        <v>140</v>
      </c>
      <c r="E45" s="50"/>
      <c r="F45" s="50"/>
      <c r="G45" s="50" t="s">
        <v>121</v>
      </c>
      <c r="H45" s="57">
        <v>11428136.07</v>
      </c>
      <c r="I45" s="54">
        <v>300000</v>
      </c>
      <c r="J45" s="50" t="s">
        <v>122</v>
      </c>
      <c r="K45" s="50" t="s">
        <v>91</v>
      </c>
      <c r="L45" s="50" t="s">
        <v>79</v>
      </c>
      <c r="M45" s="5" t="s">
        <v>21</v>
      </c>
      <c r="N45" s="18">
        <f>O45-7</f>
        <v>46051</v>
      </c>
      <c r="O45" s="23">
        <v>46058</v>
      </c>
      <c r="P45" s="23">
        <f>O45+7</f>
        <v>46065</v>
      </c>
      <c r="Q45" s="23">
        <f>P45+49</f>
        <v>46114</v>
      </c>
      <c r="R45" s="23">
        <f>Q45+35</f>
        <v>46149</v>
      </c>
      <c r="S45" s="23">
        <f>R45+14</f>
        <v>46163</v>
      </c>
      <c r="T45" s="23">
        <f>S45+28</f>
        <v>46191</v>
      </c>
      <c r="U45" s="25"/>
      <c r="V45" s="23">
        <f>T45+14</f>
        <v>46205</v>
      </c>
      <c r="W45" s="23">
        <f>V45+260</f>
        <v>46465</v>
      </c>
      <c r="Y45" t="s">
        <v>145</v>
      </c>
      <c r="AA45" s="19" t="s">
        <v>145</v>
      </c>
      <c r="AB45" s="19"/>
      <c r="AC45" s="19"/>
    </row>
    <row r="46" spans="1:29" x14ac:dyDescent="0.35">
      <c r="A46" s="49"/>
      <c r="B46" s="51"/>
      <c r="C46" s="51"/>
      <c r="D46" s="51"/>
      <c r="E46" s="51"/>
      <c r="F46" s="51"/>
      <c r="G46" s="51"/>
      <c r="H46" s="58"/>
      <c r="I46" s="55"/>
      <c r="J46" s="51"/>
      <c r="K46" s="51"/>
      <c r="L46" s="51"/>
      <c r="M46" s="5" t="s">
        <v>22</v>
      </c>
      <c r="N46" s="5"/>
      <c r="O46" s="25"/>
      <c r="P46" s="25"/>
      <c r="Q46" s="25"/>
      <c r="R46" s="25"/>
      <c r="S46" s="25"/>
      <c r="T46" s="25"/>
      <c r="U46" s="25"/>
      <c r="V46" s="25"/>
      <c r="W46" s="25"/>
    </row>
    <row r="47" spans="1:29" x14ac:dyDescent="0.35">
      <c r="A47" s="49"/>
      <c r="B47" s="52"/>
      <c r="C47" s="52"/>
      <c r="D47" s="52"/>
      <c r="E47" s="52"/>
      <c r="F47" s="52"/>
      <c r="G47" s="52"/>
      <c r="H47" s="59"/>
      <c r="I47" s="56"/>
      <c r="J47" s="52"/>
      <c r="K47" s="52"/>
      <c r="L47" s="52"/>
      <c r="M47" s="5" t="s">
        <v>23</v>
      </c>
      <c r="N47" s="5"/>
      <c r="O47" s="25"/>
      <c r="P47" s="25"/>
      <c r="Q47" s="25"/>
      <c r="R47" s="25"/>
      <c r="S47" s="25"/>
      <c r="T47" s="25"/>
      <c r="U47" s="25"/>
      <c r="V47" s="25"/>
      <c r="W47" s="25"/>
    </row>
    <row r="48" spans="1:29" x14ac:dyDescent="0.35">
      <c r="A48" s="5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5" t="s">
        <v>21</v>
      </c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x14ac:dyDescent="0.35">
      <c r="A49" s="5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5" t="s">
        <v>22</v>
      </c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x14ac:dyDescent="0.35">
      <c r="A50" s="5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5" t="s">
        <v>23</v>
      </c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x14ac:dyDescent="0.35">
      <c r="A51" s="5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5" t="s">
        <v>21</v>
      </c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x14ac:dyDescent="0.35">
      <c r="A52" s="5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5" t="s">
        <v>22</v>
      </c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x14ac:dyDescent="0.35">
      <c r="A53" s="5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5" t="s">
        <v>23</v>
      </c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x14ac:dyDescent="0.35">
      <c r="A54" s="45" t="s">
        <v>24</v>
      </c>
      <c r="B54" s="33"/>
      <c r="C54" s="34"/>
      <c r="D54" s="34"/>
      <c r="E54" s="34"/>
      <c r="F54" s="34"/>
      <c r="G54" s="35"/>
      <c r="H54" s="16">
        <f>SUM(H9:H47)</f>
        <v>230659212.98300001</v>
      </c>
      <c r="I54" s="16">
        <f>SUM(I9:I47)</f>
        <v>6090000</v>
      </c>
      <c r="J54" s="33"/>
      <c r="K54" s="34"/>
      <c r="L54" s="35"/>
      <c r="M54" s="9" t="s">
        <v>21</v>
      </c>
      <c r="N54" s="33"/>
      <c r="O54" s="34"/>
      <c r="P54" s="34"/>
      <c r="Q54" s="34"/>
      <c r="R54" s="34"/>
      <c r="S54" s="34"/>
      <c r="T54" s="35"/>
      <c r="U54" s="8"/>
      <c r="V54" s="33"/>
      <c r="W54" s="35"/>
    </row>
    <row r="55" spans="1:23" x14ac:dyDescent="0.35">
      <c r="A55" s="45"/>
      <c r="B55" s="36"/>
      <c r="C55" s="37"/>
      <c r="D55" s="37"/>
      <c r="E55" s="37"/>
      <c r="F55" s="37"/>
      <c r="G55" s="38"/>
      <c r="H55" s="8"/>
      <c r="I55" s="8"/>
      <c r="J55" s="36"/>
      <c r="K55" s="37"/>
      <c r="L55" s="38"/>
      <c r="M55" s="9" t="s">
        <v>22</v>
      </c>
      <c r="N55" s="36"/>
      <c r="O55" s="37"/>
      <c r="P55" s="37"/>
      <c r="Q55" s="37"/>
      <c r="R55" s="37"/>
      <c r="S55" s="37"/>
      <c r="T55" s="38"/>
      <c r="U55" s="8"/>
      <c r="V55" s="36"/>
      <c r="W55" s="38"/>
    </row>
    <row r="56" spans="1:23" x14ac:dyDescent="0.35">
      <c r="A56" s="45"/>
      <c r="B56" s="39"/>
      <c r="C56" s="40"/>
      <c r="D56" s="40"/>
      <c r="E56" s="40"/>
      <c r="F56" s="40"/>
      <c r="G56" s="41"/>
      <c r="H56" s="8"/>
      <c r="I56" s="8"/>
      <c r="J56" s="39"/>
      <c r="K56" s="40"/>
      <c r="L56" s="41"/>
      <c r="M56" s="9" t="s">
        <v>23</v>
      </c>
      <c r="N56" s="39"/>
      <c r="O56" s="40"/>
      <c r="P56" s="40"/>
      <c r="Q56" s="40"/>
      <c r="R56" s="40"/>
      <c r="S56" s="40"/>
      <c r="T56" s="41"/>
      <c r="U56" s="8"/>
      <c r="V56" s="39"/>
      <c r="W56" s="41"/>
    </row>
    <row r="57" spans="1:23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</row>
    <row r="58" spans="1:23" ht="15.5" x14ac:dyDescent="0.35">
      <c r="A58" s="11" t="s">
        <v>29</v>
      </c>
      <c r="B58" s="32" t="s">
        <v>41</v>
      </c>
      <c r="C58" s="32"/>
      <c r="D58" s="32"/>
      <c r="E58" s="32"/>
      <c r="F58" s="32"/>
      <c r="G58" s="32"/>
      <c r="H58" s="32"/>
      <c r="I58" s="32"/>
      <c r="J58" s="32"/>
      <c r="K58" s="1"/>
      <c r="L58" s="1"/>
      <c r="M58" s="1"/>
      <c r="N58" s="1"/>
      <c r="O58" s="1"/>
      <c r="P58" s="1"/>
      <c r="Q58" s="1"/>
      <c r="R58" s="1"/>
      <c r="S58" s="1"/>
    </row>
    <row r="59" spans="1:23" ht="15.5" x14ac:dyDescent="0.35">
      <c r="A59" s="11" t="s">
        <v>30</v>
      </c>
      <c r="B59" s="32" t="s">
        <v>42</v>
      </c>
      <c r="C59" s="32"/>
      <c r="D59" s="32"/>
      <c r="E59" s="32"/>
      <c r="F59" s="32"/>
      <c r="G59" s="32"/>
      <c r="H59" s="32"/>
      <c r="I59" s="32"/>
      <c r="J59" s="32"/>
      <c r="K59" s="1"/>
      <c r="L59" s="1"/>
      <c r="M59" s="1"/>
      <c r="N59" s="1"/>
      <c r="O59" s="1"/>
      <c r="P59" s="1"/>
      <c r="Q59" s="1"/>
      <c r="R59" s="1"/>
      <c r="S59" s="1"/>
    </row>
    <row r="60" spans="1:23" ht="15.5" x14ac:dyDescent="0.35">
      <c r="A60" s="11" t="s">
        <v>31</v>
      </c>
      <c r="B60" s="32" t="s">
        <v>43</v>
      </c>
      <c r="C60" s="32"/>
      <c r="D60" s="32"/>
      <c r="E60" s="32"/>
      <c r="F60" s="32"/>
      <c r="G60" s="32"/>
      <c r="H60" s="32"/>
      <c r="I60" s="32"/>
      <c r="J60" s="32"/>
      <c r="K60" s="1"/>
      <c r="L60" s="1"/>
      <c r="M60" s="1"/>
      <c r="N60" s="1"/>
      <c r="O60" s="1"/>
      <c r="P60" s="1"/>
      <c r="Q60" s="1"/>
      <c r="R60" s="1"/>
      <c r="S60" s="1"/>
    </row>
    <row r="61" spans="1:23" ht="15.5" x14ac:dyDescent="0.35">
      <c r="A61" s="11" t="s">
        <v>32</v>
      </c>
      <c r="B61" s="32" t="s">
        <v>44</v>
      </c>
      <c r="C61" s="32"/>
      <c r="D61" s="32"/>
      <c r="E61" s="32"/>
      <c r="F61" s="32"/>
      <c r="G61" s="32"/>
      <c r="H61" s="32"/>
      <c r="I61" s="32"/>
      <c r="J61" s="32"/>
      <c r="K61" s="1"/>
      <c r="L61" s="1"/>
      <c r="M61" s="1"/>
      <c r="N61" s="1"/>
      <c r="O61" s="1"/>
      <c r="P61" s="1"/>
      <c r="Q61" s="1"/>
      <c r="R61" s="1"/>
      <c r="S61" s="1"/>
    </row>
    <row r="62" spans="1:23" ht="15.5" x14ac:dyDescent="0.35">
      <c r="A62" s="11" t="s">
        <v>33</v>
      </c>
      <c r="B62" s="32" t="s">
        <v>46</v>
      </c>
      <c r="C62" s="32"/>
      <c r="D62" s="32"/>
      <c r="E62" s="32"/>
      <c r="F62" s="32"/>
      <c r="G62" s="32"/>
      <c r="H62" s="32"/>
      <c r="I62" s="32"/>
      <c r="J62" s="32"/>
      <c r="K62" s="1"/>
      <c r="L62" s="1"/>
      <c r="M62" s="1"/>
      <c r="N62" s="1"/>
      <c r="O62" s="1"/>
      <c r="P62" s="1"/>
      <c r="Q62" s="1"/>
      <c r="R62" s="1"/>
      <c r="S62" s="1"/>
    </row>
    <row r="63" spans="1:23" ht="15.5" x14ac:dyDescent="0.35">
      <c r="A63" s="11"/>
      <c r="B63" s="32" t="s">
        <v>45</v>
      </c>
      <c r="C63" s="32"/>
      <c r="D63" s="32"/>
      <c r="E63" s="32"/>
      <c r="F63" s="32"/>
      <c r="G63" s="32"/>
      <c r="H63" s="32"/>
      <c r="I63" s="32"/>
      <c r="J63" s="32"/>
      <c r="K63" s="1"/>
      <c r="L63" s="1"/>
      <c r="M63" s="1"/>
      <c r="N63" s="1"/>
      <c r="O63" s="1"/>
      <c r="P63" s="1"/>
      <c r="Q63" s="1"/>
      <c r="R63" s="1"/>
      <c r="S63" s="1"/>
    </row>
    <row r="64" spans="1:23" ht="15.5" x14ac:dyDescent="0.35">
      <c r="A64" s="11"/>
      <c r="B64" s="32" t="s">
        <v>47</v>
      </c>
      <c r="C64" s="32"/>
      <c r="D64" s="32"/>
      <c r="E64" s="32"/>
      <c r="F64" s="32"/>
      <c r="G64" s="32"/>
      <c r="H64" s="32"/>
      <c r="I64" s="32"/>
      <c r="J64" s="32"/>
      <c r="K64" s="1"/>
      <c r="L64" s="1"/>
      <c r="M64" s="1"/>
      <c r="N64" s="1"/>
      <c r="O64" s="1"/>
      <c r="P64" s="1"/>
      <c r="Q64" s="1"/>
      <c r="R64" s="1"/>
      <c r="S64" s="1"/>
    </row>
    <row r="65" spans="1:19" ht="15.5" x14ac:dyDescent="0.35">
      <c r="A65" s="11" t="s">
        <v>34</v>
      </c>
      <c r="B65" s="10" t="s">
        <v>48</v>
      </c>
      <c r="C65" s="10"/>
      <c r="D65" s="10"/>
      <c r="E65" s="10"/>
      <c r="F65" s="10"/>
      <c r="G65" s="10"/>
      <c r="H65" s="10"/>
      <c r="I65" s="10"/>
      <c r="J65" s="10"/>
      <c r="K65" s="1"/>
      <c r="L65" s="1"/>
      <c r="M65" s="1"/>
      <c r="N65" s="1"/>
      <c r="O65" s="1"/>
      <c r="P65" s="1"/>
      <c r="Q65" s="1"/>
      <c r="R65" s="1"/>
      <c r="S65" s="1"/>
    </row>
    <row r="66" spans="1:19" ht="15.5" x14ac:dyDescent="0.35">
      <c r="A66" s="11" t="s">
        <v>35</v>
      </c>
      <c r="B66" s="32" t="s">
        <v>49</v>
      </c>
      <c r="C66" s="32"/>
      <c r="D66" s="32"/>
      <c r="E66" s="32"/>
      <c r="F66" s="32"/>
      <c r="G66" s="32"/>
      <c r="H66" s="32"/>
      <c r="I66" s="32"/>
      <c r="J66" s="32"/>
      <c r="K66" s="1"/>
      <c r="L66" s="1"/>
      <c r="M66" s="1"/>
      <c r="N66" s="1"/>
      <c r="O66" s="1"/>
      <c r="P66" s="1"/>
      <c r="Q66" s="1"/>
      <c r="R66" s="1"/>
      <c r="S66" s="1"/>
    </row>
    <row r="67" spans="1:19" x14ac:dyDescent="0.35">
      <c r="A67" s="1"/>
      <c r="B67" s="1"/>
      <c r="C67" s="1"/>
      <c r="D67" s="1"/>
      <c r="E67" s="1"/>
      <c r="F67" s="1"/>
      <c r="G67" s="1"/>
      <c r="H67" s="1">
        <f>230657880+1333.283</f>
        <v>230659213.28299999</v>
      </c>
      <c r="I67" s="1">
        <f>6055000+35000</f>
        <v>6090000</v>
      </c>
      <c r="J67" s="1"/>
      <c r="K67" s="1"/>
      <c r="L67" s="1"/>
      <c r="M67" s="1"/>
      <c r="N67" s="1"/>
      <c r="O67" s="1"/>
      <c r="P67" s="1"/>
      <c r="Q67" s="1"/>
      <c r="R67" s="1"/>
      <c r="S67" s="1"/>
    </row>
    <row r="68" spans="1:19" x14ac:dyDescent="0.35">
      <c r="A68" s="1"/>
      <c r="B68" s="1"/>
      <c r="C68" s="1"/>
      <c r="D68" s="1"/>
      <c r="E68" s="1"/>
      <c r="F68" s="1"/>
      <c r="G68" s="1"/>
      <c r="H68" s="17">
        <f>H67-H54</f>
        <v>0.29999998211860657</v>
      </c>
      <c r="I68" s="17">
        <f>I54-I67</f>
        <v>0</v>
      </c>
      <c r="J68" s="1"/>
      <c r="K68" s="1"/>
      <c r="L68" s="1"/>
      <c r="M68" s="1"/>
      <c r="N68" s="1"/>
      <c r="O68" s="1"/>
      <c r="P68" s="1"/>
      <c r="Q68" s="1"/>
      <c r="R68" s="1"/>
      <c r="S68" s="1"/>
    </row>
    <row r="69" spans="1:19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</row>
    <row r="70" spans="1:19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</row>
    <row r="71" spans="1:19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</row>
    <row r="72" spans="1:19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</row>
    <row r="73" spans="1:19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</row>
    <row r="74" spans="1:19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</row>
    <row r="75" spans="1:19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</row>
    <row r="76" spans="1:19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</row>
    <row r="77" spans="1:19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</row>
    <row r="78" spans="1:19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</row>
    <row r="79" spans="1:19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</row>
    <row r="80" spans="1:19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</row>
    <row r="81" spans="1:19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</row>
    <row r="82" spans="1:19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</row>
    <row r="83" spans="1:19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</row>
    <row r="84" spans="1:19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</row>
    <row r="85" spans="1:19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</row>
    <row r="86" spans="1:19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</row>
    <row r="87" spans="1:19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</row>
    <row r="88" spans="1:19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</row>
    <row r="89" spans="1:19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</row>
    <row r="90" spans="1:19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</row>
    <row r="91" spans="1:19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</row>
    <row r="92" spans="1:19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</row>
    <row r="93" spans="1:19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</row>
    <row r="94" spans="1:19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</row>
    <row r="95" spans="1:19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</row>
    <row r="96" spans="1:19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</row>
    <row r="97" spans="1:19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</row>
    <row r="98" spans="1:19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</row>
    <row r="99" spans="1:19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</row>
    <row r="100" spans="1:19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</row>
    <row r="101" spans="1:19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</row>
    <row r="102" spans="1:19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</row>
    <row r="103" spans="1:19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</row>
    <row r="104" spans="1:19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</row>
    <row r="105" spans="1:19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</row>
    <row r="106" spans="1:19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</row>
    <row r="107" spans="1:19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</row>
    <row r="108" spans="1:19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</row>
    <row r="109" spans="1:19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</row>
    <row r="110" spans="1:19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</row>
    <row r="111" spans="1:19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</row>
    <row r="112" spans="1:19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</row>
    <row r="113" spans="1:19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</row>
    <row r="114" spans="1:19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</row>
    <row r="115" spans="1:19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</row>
    <row r="116" spans="1:19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</row>
    <row r="117" spans="1:19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</row>
    <row r="118" spans="1:19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</row>
    <row r="119" spans="1:19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</row>
    <row r="120" spans="1:19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</row>
    <row r="121" spans="1:19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</row>
    <row r="122" spans="1:19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</row>
    <row r="123" spans="1:19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</row>
    <row r="124" spans="1:19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</row>
    <row r="125" spans="1:19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</row>
    <row r="126" spans="1:19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</row>
    <row r="127" spans="1:19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</row>
    <row r="128" spans="1:19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</row>
    <row r="129" spans="1:19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</row>
    <row r="130" spans="1:19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</row>
    <row r="131" spans="1:19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</row>
    <row r="132" spans="1:19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</row>
    <row r="133" spans="1:19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</row>
    <row r="134" spans="1:19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</row>
    <row r="135" spans="1:19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</row>
    <row r="136" spans="1:19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</row>
    <row r="137" spans="1:19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</row>
    <row r="138" spans="1:19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</row>
    <row r="139" spans="1:19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</row>
    <row r="140" spans="1:19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</row>
    <row r="141" spans="1:19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</row>
    <row r="142" spans="1:19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</row>
    <row r="143" spans="1:19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</row>
    <row r="144" spans="1:19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</row>
    <row r="145" spans="1:19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</row>
    <row r="146" spans="1:19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</row>
    <row r="147" spans="1:19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</row>
    <row r="148" spans="1:19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</row>
    <row r="149" spans="1:19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</row>
    <row r="150" spans="1:19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</row>
    <row r="151" spans="1:19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</row>
    <row r="152" spans="1:19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</row>
    <row r="153" spans="1:19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</row>
    <row r="154" spans="1:19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</row>
    <row r="155" spans="1:19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</row>
    <row r="156" spans="1:19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</row>
    <row r="157" spans="1:19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</row>
    <row r="158" spans="1:19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</row>
    <row r="159" spans="1:19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</row>
    <row r="160" spans="1:19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</row>
    <row r="161" spans="1:19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</row>
    <row r="162" spans="1:19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</row>
    <row r="163" spans="1:19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</row>
    <row r="164" spans="1:19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</row>
    <row r="165" spans="1:19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</row>
    <row r="166" spans="1:19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</row>
    <row r="167" spans="1:19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</row>
    <row r="168" spans="1:19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</row>
    <row r="169" spans="1:19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</row>
    <row r="170" spans="1:19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</row>
    <row r="171" spans="1:19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</row>
    <row r="172" spans="1:19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</row>
    <row r="173" spans="1:19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</row>
    <row r="174" spans="1:19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</row>
    <row r="175" spans="1:19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</row>
    <row r="176" spans="1:19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</row>
    <row r="177" spans="1:19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</row>
    <row r="178" spans="1:19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</row>
    <row r="179" spans="1:19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</row>
    <row r="180" spans="1:19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</row>
    <row r="181" spans="1:19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</row>
    <row r="182" spans="1:19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</row>
    <row r="183" spans="1:19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</row>
    <row r="184" spans="1:19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</row>
    <row r="185" spans="1:19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</row>
    <row r="186" spans="1:19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</row>
    <row r="187" spans="1:19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</row>
    <row r="188" spans="1:19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</row>
    <row r="189" spans="1:19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</row>
    <row r="190" spans="1:19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</row>
    <row r="191" spans="1:19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</row>
    <row r="192" spans="1:19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</row>
    <row r="193" spans="1:19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</row>
    <row r="194" spans="1:19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</row>
    <row r="195" spans="1:19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</row>
    <row r="196" spans="1:19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</row>
    <row r="197" spans="1:19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</row>
    <row r="198" spans="1:19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</row>
    <row r="199" spans="1:19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</row>
    <row r="200" spans="1:19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</row>
    <row r="201" spans="1:19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</row>
    <row r="202" spans="1:19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</row>
    <row r="203" spans="1:19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</row>
    <row r="204" spans="1:19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</row>
    <row r="205" spans="1:19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</row>
    <row r="206" spans="1:19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</row>
    <row r="207" spans="1:19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</row>
    <row r="208" spans="1:19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</row>
    <row r="209" spans="1:19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</row>
    <row r="210" spans="1:19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</row>
    <row r="211" spans="1:19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</row>
    <row r="212" spans="1:19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</row>
    <row r="213" spans="1:19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</row>
    <row r="214" spans="1:19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</row>
    <row r="215" spans="1:19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</row>
    <row r="216" spans="1:19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</row>
    <row r="217" spans="1:19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</row>
    <row r="218" spans="1:19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</row>
    <row r="219" spans="1:19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</row>
    <row r="220" spans="1:19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</row>
    <row r="221" spans="1:19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</row>
    <row r="222" spans="1:19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</row>
    <row r="223" spans="1:19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</row>
    <row r="224" spans="1:19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</row>
    <row r="225" spans="1:19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</row>
    <row r="226" spans="1:19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</row>
    <row r="227" spans="1:19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</row>
    <row r="228" spans="1:19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</row>
    <row r="229" spans="1:19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</row>
    <row r="230" spans="1:19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</row>
    <row r="231" spans="1:19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</row>
    <row r="232" spans="1:19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</row>
    <row r="233" spans="1:19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</row>
    <row r="234" spans="1:19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</row>
    <row r="235" spans="1:19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</row>
    <row r="236" spans="1:19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</row>
    <row r="237" spans="1:19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</row>
    <row r="238" spans="1:19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</row>
    <row r="239" spans="1:19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</row>
    <row r="240" spans="1:19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</row>
    <row r="241" spans="1:19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</row>
    <row r="242" spans="1:19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</row>
    <row r="243" spans="1:19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</row>
    <row r="244" spans="1:19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</row>
    <row r="245" spans="1:19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</row>
    <row r="246" spans="1:19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</row>
    <row r="247" spans="1:19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</row>
    <row r="248" spans="1:19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</row>
    <row r="249" spans="1:19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</row>
    <row r="250" spans="1:19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</row>
    <row r="251" spans="1:19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</row>
    <row r="252" spans="1:19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</row>
    <row r="253" spans="1:19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</row>
    <row r="254" spans="1:19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</row>
    <row r="255" spans="1:19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</row>
    <row r="256" spans="1:19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</row>
    <row r="257" spans="1:19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</row>
    <row r="258" spans="1:19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</row>
    <row r="259" spans="1:19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</row>
    <row r="260" spans="1:19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</row>
    <row r="261" spans="1:19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</row>
    <row r="262" spans="1:19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</row>
    <row r="263" spans="1:19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</row>
    <row r="264" spans="1:19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</row>
    <row r="265" spans="1:19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</row>
    <row r="266" spans="1:19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</row>
    <row r="267" spans="1:19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</row>
    <row r="268" spans="1:19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</row>
    <row r="269" spans="1:19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</row>
    <row r="270" spans="1:19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</row>
    <row r="271" spans="1:19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</row>
    <row r="272" spans="1:19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</row>
    <row r="273" spans="1:19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</row>
    <row r="274" spans="1:19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</row>
    <row r="275" spans="1:19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</row>
    <row r="276" spans="1:19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</row>
    <row r="277" spans="1:19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</row>
    <row r="278" spans="1:19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</row>
    <row r="279" spans="1:19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</row>
    <row r="280" spans="1:19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</row>
    <row r="281" spans="1:19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</row>
    <row r="282" spans="1:19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</row>
    <row r="283" spans="1:19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</row>
    <row r="284" spans="1:19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</row>
    <row r="285" spans="1:19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</row>
    <row r="286" spans="1:19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</row>
    <row r="287" spans="1:19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</row>
    <row r="288" spans="1:19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</row>
    <row r="289" spans="1:19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</row>
    <row r="290" spans="1:19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</row>
    <row r="291" spans="1:19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</row>
    <row r="292" spans="1:19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</row>
    <row r="293" spans="1:19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</row>
    <row r="294" spans="1:19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</row>
    <row r="295" spans="1:19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</row>
    <row r="296" spans="1:19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</row>
    <row r="297" spans="1:19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</row>
    <row r="298" spans="1:19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</row>
    <row r="299" spans="1:19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</row>
    <row r="300" spans="1:19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</row>
    <row r="301" spans="1:19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</row>
    <row r="302" spans="1:19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</row>
    <row r="303" spans="1:19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</row>
    <row r="304" spans="1:19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</row>
    <row r="305" spans="1:19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</row>
    <row r="306" spans="1:19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</row>
    <row r="307" spans="1:19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</row>
    <row r="308" spans="1:19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</row>
    <row r="309" spans="1:19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</row>
    <row r="310" spans="1:19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</row>
    <row r="311" spans="1:19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</row>
    <row r="312" spans="1:19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</row>
    <row r="313" spans="1:19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</row>
    <row r="314" spans="1:19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</row>
    <row r="315" spans="1:19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</row>
    <row r="316" spans="1:19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</row>
    <row r="317" spans="1:19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</row>
    <row r="318" spans="1:19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</row>
    <row r="319" spans="1:19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</row>
    <row r="320" spans="1:19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</row>
    <row r="321" spans="1:19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</row>
    <row r="322" spans="1:19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</row>
    <row r="323" spans="1:19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</row>
    <row r="324" spans="1:19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</row>
    <row r="325" spans="1:19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</row>
    <row r="326" spans="1:19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</row>
    <row r="327" spans="1:19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</row>
  </sheetData>
  <mergeCells count="183">
    <mergeCell ref="K12:K14"/>
    <mergeCell ref="A12:A14"/>
    <mergeCell ref="B12:B14"/>
    <mergeCell ref="C12:C14"/>
    <mergeCell ref="D12:D14"/>
    <mergeCell ref="E12:E14"/>
    <mergeCell ref="K27:K29"/>
    <mergeCell ref="L27:L29"/>
    <mergeCell ref="K30:K32"/>
    <mergeCell ref="L30:L32"/>
    <mergeCell ref="L21:L23"/>
    <mergeCell ref="J24:J26"/>
    <mergeCell ref="K24:K26"/>
    <mergeCell ref="A15:A17"/>
    <mergeCell ref="B15:B17"/>
    <mergeCell ref="C15:C17"/>
    <mergeCell ref="D15:D17"/>
    <mergeCell ref="E15:E17"/>
    <mergeCell ref="D18:D20"/>
    <mergeCell ref="E18:E20"/>
    <mergeCell ref="F18:F20"/>
    <mergeCell ref="F15:F17"/>
    <mergeCell ref="B30:B32"/>
    <mergeCell ref="F27:F29"/>
    <mergeCell ref="K45:K47"/>
    <mergeCell ref="L45:L47"/>
    <mergeCell ref="K39:K41"/>
    <mergeCell ref="L39:L41"/>
    <mergeCell ref="K42:K44"/>
    <mergeCell ref="L42:L44"/>
    <mergeCell ref="K33:K35"/>
    <mergeCell ref="L33:L35"/>
    <mergeCell ref="K36:K38"/>
    <mergeCell ref="L36:L38"/>
    <mergeCell ref="B45:B47"/>
    <mergeCell ref="F45:F47"/>
    <mergeCell ref="G45:G47"/>
    <mergeCell ref="H45:H47"/>
    <mergeCell ref="I45:I47"/>
    <mergeCell ref="J45:J47"/>
    <mergeCell ref="A45:A47"/>
    <mergeCell ref="C45:C47"/>
    <mergeCell ref="D45:D47"/>
    <mergeCell ref="E45:E47"/>
    <mergeCell ref="B39:B41"/>
    <mergeCell ref="B42:B44"/>
    <mergeCell ref="F39:F41"/>
    <mergeCell ref="G39:G41"/>
    <mergeCell ref="H39:H41"/>
    <mergeCell ref="I39:I41"/>
    <mergeCell ref="J39:J41"/>
    <mergeCell ref="A39:A41"/>
    <mergeCell ref="C39:C41"/>
    <mergeCell ref="D39:D41"/>
    <mergeCell ref="E39:E41"/>
    <mergeCell ref="A42:A44"/>
    <mergeCell ref="C42:C44"/>
    <mergeCell ref="D42:D44"/>
    <mergeCell ref="E42:E44"/>
    <mergeCell ref="F42:F44"/>
    <mergeCell ref="G42:G44"/>
    <mergeCell ref="H42:H44"/>
    <mergeCell ref="I42:I44"/>
    <mergeCell ref="J42:J44"/>
    <mergeCell ref="B33:B35"/>
    <mergeCell ref="B36:B38"/>
    <mergeCell ref="F33:F35"/>
    <mergeCell ref="G33:G35"/>
    <mergeCell ref="H33:H35"/>
    <mergeCell ref="I33:I35"/>
    <mergeCell ref="J33:J35"/>
    <mergeCell ref="A33:A35"/>
    <mergeCell ref="C33:C35"/>
    <mergeCell ref="D33:D35"/>
    <mergeCell ref="E33:E35"/>
    <mergeCell ref="A36:A38"/>
    <mergeCell ref="C36:C38"/>
    <mergeCell ref="D36:D38"/>
    <mergeCell ref="E36:E38"/>
    <mergeCell ref="F36:F38"/>
    <mergeCell ref="G36:G38"/>
    <mergeCell ref="H36:H38"/>
    <mergeCell ref="I36:I38"/>
    <mergeCell ref="J36:J38"/>
    <mergeCell ref="G27:G29"/>
    <mergeCell ref="H27:H29"/>
    <mergeCell ref="I27:I29"/>
    <mergeCell ref="J27:J29"/>
    <mergeCell ref="A27:A29"/>
    <mergeCell ref="C27:C29"/>
    <mergeCell ref="D27:D29"/>
    <mergeCell ref="E27:E29"/>
    <mergeCell ref="A30:A32"/>
    <mergeCell ref="C30:C32"/>
    <mergeCell ref="D30:D32"/>
    <mergeCell ref="E30:E32"/>
    <mergeCell ref="F30:F32"/>
    <mergeCell ref="G30:G32"/>
    <mergeCell ref="H30:H32"/>
    <mergeCell ref="I30:I32"/>
    <mergeCell ref="J30:J32"/>
    <mergeCell ref="A1:W1"/>
    <mergeCell ref="A21:A23"/>
    <mergeCell ref="A48:A50"/>
    <mergeCell ref="L24:L26"/>
    <mergeCell ref="G21:G23"/>
    <mergeCell ref="H21:H23"/>
    <mergeCell ref="I21:I23"/>
    <mergeCell ref="J21:J23"/>
    <mergeCell ref="K21:K23"/>
    <mergeCell ref="B21:B23"/>
    <mergeCell ref="C21:C23"/>
    <mergeCell ref="D21:D23"/>
    <mergeCell ref="E21:E23"/>
    <mergeCell ref="F21:F23"/>
    <mergeCell ref="A24:A26"/>
    <mergeCell ref="B24:B26"/>
    <mergeCell ref="C24:C26"/>
    <mergeCell ref="D24:D26"/>
    <mergeCell ref="E24:E26"/>
    <mergeCell ref="F24:F26"/>
    <mergeCell ref="G24:G26"/>
    <mergeCell ref="H24:H26"/>
    <mergeCell ref="I24:I26"/>
    <mergeCell ref="B27:B29"/>
    <mergeCell ref="B18:B20"/>
    <mergeCell ref="G18:G20"/>
    <mergeCell ref="H18:H20"/>
    <mergeCell ref="I18:I20"/>
    <mergeCell ref="K18:K20"/>
    <mergeCell ref="L18:L20"/>
    <mergeCell ref="J9:J11"/>
    <mergeCell ref="K9:K11"/>
    <mergeCell ref="L9:L11"/>
    <mergeCell ref="L12:L14"/>
    <mergeCell ref="G15:G17"/>
    <mergeCell ref="H15:H17"/>
    <mergeCell ref="I15:I17"/>
    <mergeCell ref="J15:J17"/>
    <mergeCell ref="K15:K17"/>
    <mergeCell ref="L15:L17"/>
    <mergeCell ref="F12:F14"/>
    <mergeCell ref="D9:D11"/>
    <mergeCell ref="E9:E11"/>
    <mergeCell ref="F9:F11"/>
    <mergeCell ref="G12:G14"/>
    <mergeCell ref="H12:H14"/>
    <mergeCell ref="I12:I14"/>
    <mergeCell ref="J12:J14"/>
    <mergeCell ref="V54:W56"/>
    <mergeCell ref="A3:C3"/>
    <mergeCell ref="A4:C4"/>
    <mergeCell ref="A5:C5"/>
    <mergeCell ref="D3:L3"/>
    <mergeCell ref="D4:L4"/>
    <mergeCell ref="D5:L5"/>
    <mergeCell ref="A54:A56"/>
    <mergeCell ref="N7:O7"/>
    <mergeCell ref="P7:Q7"/>
    <mergeCell ref="N54:T56"/>
    <mergeCell ref="T7:W7"/>
    <mergeCell ref="A7:L7"/>
    <mergeCell ref="A9:A11"/>
    <mergeCell ref="A18:A20"/>
    <mergeCell ref="J18:J20"/>
    <mergeCell ref="A51:A53"/>
    <mergeCell ref="R7:S7"/>
    <mergeCell ref="B9:B11"/>
    <mergeCell ref="C9:C11"/>
    <mergeCell ref="G9:G11"/>
    <mergeCell ref="I9:I11"/>
    <mergeCell ref="H9:H11"/>
    <mergeCell ref="C18:C20"/>
    <mergeCell ref="B63:J63"/>
    <mergeCell ref="B64:J64"/>
    <mergeCell ref="B66:J66"/>
    <mergeCell ref="B54:G56"/>
    <mergeCell ref="J54:L56"/>
    <mergeCell ref="B62:J62"/>
    <mergeCell ref="B58:J58"/>
    <mergeCell ref="B59:J59"/>
    <mergeCell ref="B60:J60"/>
    <mergeCell ref="B61:J61"/>
  </mergeCells>
  <phoneticPr fontId="13" type="noConversion"/>
  <pageMargins left="0.7" right="0.7" top="0.75" bottom="0.75" header="0.3" footer="0.3"/>
  <pageSetup paperSize="9" orientation="portrait" r:id="rId1"/>
  <ignoredErrors>
    <ignoredError sqref="S10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AI340"/>
  <sheetViews>
    <sheetView topLeftCell="A34" zoomScale="80" zoomScaleNormal="80" workbookViewId="0">
      <selection activeCell="N4" sqref="N4"/>
    </sheetView>
  </sheetViews>
  <sheetFormatPr baseColWidth="10" defaultColWidth="8.7265625" defaultRowHeight="14.5" x14ac:dyDescent="0.35"/>
  <cols>
    <col min="2" max="2" width="10.453125" customWidth="1"/>
    <col min="3" max="3" width="27.26953125" customWidth="1"/>
    <col min="4" max="4" width="8.26953125" customWidth="1"/>
    <col min="5" max="5" width="10.26953125" customWidth="1"/>
    <col min="6" max="6" width="8.54296875" customWidth="1"/>
    <col min="7" max="7" width="12.453125" customWidth="1"/>
    <col min="8" max="8" width="10.453125" customWidth="1"/>
    <col min="10" max="11" width="9.453125" bestFit="1" customWidth="1"/>
    <col min="12" max="12" width="10.1796875" customWidth="1"/>
    <col min="13" max="15" width="10.81640625" customWidth="1"/>
    <col min="16" max="16" width="8.7265625" customWidth="1"/>
    <col min="18" max="18" width="10.1796875" customWidth="1"/>
    <col min="20" max="20" width="9" customWidth="1"/>
    <col min="21" max="21" width="9.7265625" customWidth="1"/>
    <col min="22" max="22" width="10" customWidth="1"/>
    <col min="23" max="23" width="9.54296875" customWidth="1"/>
    <col min="24" max="24" width="9.453125" customWidth="1"/>
    <col min="25" max="25" width="10.26953125" customWidth="1"/>
    <col min="26" max="26" width="8.54296875" customWidth="1"/>
    <col min="27" max="30" width="10.54296875" customWidth="1"/>
    <col min="32" max="32" width="12.453125" bestFit="1" customWidth="1"/>
    <col min="34" max="35" width="10.54296875" bestFit="1" customWidth="1"/>
  </cols>
  <sheetData>
    <row r="1" spans="1:35" ht="24" customHeight="1" x14ac:dyDescent="0.35">
      <c r="B1" s="60" t="s">
        <v>50</v>
      </c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</row>
    <row r="2" spans="1:35" x14ac:dyDescent="0.3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35" ht="15.5" x14ac:dyDescent="0.35">
      <c r="B3" s="31" t="s">
        <v>1</v>
      </c>
      <c r="C3" s="31"/>
      <c r="D3" s="95" t="s">
        <v>149</v>
      </c>
      <c r="E3" s="95"/>
      <c r="F3" s="95"/>
      <c r="G3" s="95"/>
      <c r="H3" s="95"/>
      <c r="I3" s="95"/>
      <c r="J3" s="95"/>
      <c r="K3" s="95"/>
      <c r="L3" s="12"/>
      <c r="M3" s="12"/>
      <c r="N3" s="12"/>
      <c r="O3" s="12"/>
      <c r="P3" s="12"/>
      <c r="Q3" s="1"/>
      <c r="R3" s="1"/>
      <c r="S3" s="1"/>
      <c r="T3" s="1"/>
      <c r="U3" s="1"/>
      <c r="V3" s="1"/>
      <c r="W3" s="1"/>
    </row>
    <row r="4" spans="1:35" ht="15.5" x14ac:dyDescent="0.35">
      <c r="B4" s="31" t="s">
        <v>2</v>
      </c>
      <c r="C4" s="31"/>
      <c r="D4" s="95" t="s">
        <v>142</v>
      </c>
      <c r="E4" s="95"/>
      <c r="F4" s="95"/>
      <c r="G4" s="95"/>
      <c r="H4" s="95"/>
      <c r="I4" s="95"/>
      <c r="J4" s="95"/>
      <c r="K4" s="95"/>
      <c r="L4" s="12"/>
      <c r="M4" s="12"/>
      <c r="N4" s="12"/>
      <c r="O4" s="12"/>
      <c r="P4" s="12"/>
      <c r="Q4" s="1"/>
      <c r="R4" s="1"/>
      <c r="S4" s="1"/>
      <c r="T4" s="1"/>
      <c r="U4" s="1"/>
      <c r="V4" s="1"/>
      <c r="W4" s="1"/>
    </row>
    <row r="5" spans="1:35" ht="15.5" x14ac:dyDescent="0.35">
      <c r="B5" s="84" t="s">
        <v>3</v>
      </c>
      <c r="C5" s="85"/>
      <c r="D5" s="96">
        <v>2000200006203</v>
      </c>
      <c r="E5" s="96"/>
      <c r="F5" s="96"/>
      <c r="G5" s="96"/>
      <c r="H5" s="96"/>
      <c r="I5" s="96"/>
      <c r="J5" s="96"/>
      <c r="K5" s="96"/>
      <c r="L5" s="12"/>
      <c r="M5" s="12"/>
      <c r="N5" s="12"/>
      <c r="O5" s="12"/>
      <c r="P5" s="12"/>
      <c r="Q5" s="1"/>
      <c r="R5" s="1"/>
      <c r="S5" s="1"/>
      <c r="T5" s="1"/>
      <c r="U5" s="1"/>
      <c r="V5" s="1"/>
      <c r="W5" s="1"/>
    </row>
    <row r="6" spans="1:35" x14ac:dyDescent="0.3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35" s="4" customFormat="1" ht="17.149999999999999" customHeight="1" x14ac:dyDescent="0.35">
      <c r="B7" s="46" t="s">
        <v>4</v>
      </c>
      <c r="C7" s="48"/>
      <c r="D7" s="48"/>
      <c r="E7" s="48"/>
      <c r="F7" s="48"/>
      <c r="G7" s="48"/>
      <c r="H7" s="47"/>
      <c r="I7" s="6"/>
      <c r="J7" s="80" t="s">
        <v>53</v>
      </c>
      <c r="K7" s="80"/>
      <c r="L7" s="80" t="s">
        <v>56</v>
      </c>
      <c r="M7" s="80"/>
      <c r="N7" s="46" t="s">
        <v>72</v>
      </c>
      <c r="O7" s="47"/>
      <c r="P7" s="6"/>
      <c r="Q7" s="80" t="s">
        <v>57</v>
      </c>
      <c r="R7" s="80"/>
      <c r="S7" s="80"/>
      <c r="T7" s="80"/>
      <c r="U7" s="80" t="s">
        <v>60</v>
      </c>
      <c r="V7" s="80"/>
      <c r="W7" s="80"/>
      <c r="X7" s="80"/>
      <c r="Y7" s="80"/>
      <c r="Z7" s="6"/>
      <c r="AA7" s="46" t="s">
        <v>19</v>
      </c>
      <c r="AB7" s="48"/>
      <c r="AC7" s="48"/>
      <c r="AD7" s="47"/>
    </row>
    <row r="8" spans="1:35" s="2" customFormat="1" ht="63" customHeight="1" x14ac:dyDescent="0.35">
      <c r="B8" s="7" t="s">
        <v>36</v>
      </c>
      <c r="C8" s="7" t="s">
        <v>52</v>
      </c>
      <c r="D8" s="7" t="s">
        <v>51</v>
      </c>
      <c r="E8" s="7" t="s">
        <v>66</v>
      </c>
      <c r="F8" s="7" t="s">
        <v>25</v>
      </c>
      <c r="G8" s="7" t="s">
        <v>103</v>
      </c>
      <c r="H8" s="7" t="s">
        <v>67</v>
      </c>
      <c r="I8" s="7" t="s">
        <v>37</v>
      </c>
      <c r="J8" s="7" t="s">
        <v>54</v>
      </c>
      <c r="K8" s="7" t="s">
        <v>55</v>
      </c>
      <c r="L8" s="7" t="s">
        <v>13</v>
      </c>
      <c r="M8" s="7" t="s">
        <v>68</v>
      </c>
      <c r="N8" s="7" t="s">
        <v>13</v>
      </c>
      <c r="O8" s="7" t="s">
        <v>73</v>
      </c>
      <c r="P8" s="7" t="s">
        <v>65</v>
      </c>
      <c r="Q8" s="7" t="s">
        <v>58</v>
      </c>
      <c r="R8" s="7" t="s">
        <v>69</v>
      </c>
      <c r="S8" s="7" t="s">
        <v>70</v>
      </c>
      <c r="T8" s="7" t="s">
        <v>59</v>
      </c>
      <c r="U8" s="7" t="s">
        <v>61</v>
      </c>
      <c r="V8" s="7" t="s">
        <v>69</v>
      </c>
      <c r="W8" s="7" t="s">
        <v>62</v>
      </c>
      <c r="X8" s="7" t="s">
        <v>63</v>
      </c>
      <c r="Y8" s="7" t="s">
        <v>68</v>
      </c>
      <c r="Z8" s="7" t="s">
        <v>65</v>
      </c>
      <c r="AA8" s="7" t="s">
        <v>71</v>
      </c>
      <c r="AB8" s="7" t="s">
        <v>64</v>
      </c>
      <c r="AC8" s="7" t="s">
        <v>27</v>
      </c>
      <c r="AD8" s="7" t="s">
        <v>28</v>
      </c>
      <c r="AE8" s="2" t="s">
        <v>144</v>
      </c>
      <c r="AF8" s="2">
        <f>365/12</f>
        <v>30.416666666666668</v>
      </c>
    </row>
    <row r="9" spans="1:35" ht="17.5" customHeight="1" x14ac:dyDescent="0.35">
      <c r="A9" s="65">
        <v>2024.4</v>
      </c>
      <c r="B9" s="53" t="s">
        <v>74</v>
      </c>
      <c r="C9" s="81" t="s">
        <v>75</v>
      </c>
      <c r="D9" s="81" t="s">
        <v>78</v>
      </c>
      <c r="E9" s="81" t="s">
        <v>80</v>
      </c>
      <c r="F9" s="81">
        <v>476.17200000000003</v>
      </c>
      <c r="G9" s="81">
        <v>13.44</v>
      </c>
      <c r="H9" s="81" t="s">
        <v>79</v>
      </c>
      <c r="I9" s="5" t="s">
        <v>21</v>
      </c>
      <c r="J9" s="13">
        <f>M9+7</f>
        <v>45454</v>
      </c>
      <c r="K9" s="13">
        <f>J9+14</f>
        <v>45468</v>
      </c>
      <c r="L9" s="15">
        <v>45433</v>
      </c>
      <c r="M9" s="13">
        <f>L9+14</f>
        <v>45447</v>
      </c>
      <c r="N9" s="13">
        <f>K9+14</f>
        <v>45482</v>
      </c>
      <c r="O9" s="13">
        <f>N9+14</f>
        <v>45496</v>
      </c>
      <c r="P9" s="5" t="s">
        <v>21</v>
      </c>
      <c r="Q9" s="18">
        <f>O9+14</f>
        <v>45510</v>
      </c>
      <c r="R9" s="13">
        <f>Q9+14</f>
        <v>45524</v>
      </c>
      <c r="S9" s="13">
        <f>R9+7</f>
        <v>45531</v>
      </c>
      <c r="T9" s="13">
        <f>S9+35</f>
        <v>45566</v>
      </c>
      <c r="U9" s="13">
        <f>T9+28</f>
        <v>45594</v>
      </c>
      <c r="V9" s="13">
        <f>U9+14</f>
        <v>45608</v>
      </c>
      <c r="W9" s="13">
        <f>V9+7</f>
        <v>45615</v>
      </c>
      <c r="X9" s="13">
        <f>W9+7</f>
        <v>45622</v>
      </c>
      <c r="Y9" s="13">
        <f>X9+14</f>
        <v>45636</v>
      </c>
      <c r="Z9" s="5" t="s">
        <v>21</v>
      </c>
      <c r="AA9" s="15">
        <f>Y9+7</f>
        <v>45643</v>
      </c>
      <c r="AB9" s="21"/>
      <c r="AC9" s="15">
        <f>AA9+7</f>
        <v>45650</v>
      </c>
      <c r="AD9" s="13">
        <f>AC9+(AE10*30.4)</f>
        <v>46045.2</v>
      </c>
      <c r="AF9" t="s">
        <v>145</v>
      </c>
      <c r="AH9" s="14"/>
      <c r="AI9" s="14"/>
    </row>
    <row r="10" spans="1:35" ht="17.5" customHeight="1" x14ac:dyDescent="0.35">
      <c r="A10" s="65"/>
      <c r="B10" s="53"/>
      <c r="C10" s="82"/>
      <c r="D10" s="82"/>
      <c r="E10" s="82"/>
      <c r="F10" s="82"/>
      <c r="G10" s="82"/>
      <c r="H10" s="82"/>
      <c r="I10" s="5" t="s">
        <v>22</v>
      </c>
      <c r="J10" s="3"/>
      <c r="K10" s="3"/>
      <c r="L10" s="3"/>
      <c r="M10" s="3"/>
      <c r="N10" s="3"/>
      <c r="O10" s="3"/>
      <c r="P10" s="5" t="s">
        <v>22</v>
      </c>
      <c r="Q10" s="5"/>
      <c r="R10" s="3"/>
      <c r="S10" s="3"/>
      <c r="T10" s="3"/>
      <c r="U10" s="3"/>
      <c r="V10" s="3"/>
      <c r="W10" s="3"/>
      <c r="X10" s="3"/>
      <c r="Y10" s="3"/>
      <c r="Z10" s="5" t="s">
        <v>22</v>
      </c>
      <c r="AA10" s="3"/>
      <c r="AB10" s="3"/>
      <c r="AC10" s="3"/>
      <c r="AD10" s="22"/>
      <c r="AE10">
        <v>13</v>
      </c>
    </row>
    <row r="11" spans="1:35" ht="17.5" customHeight="1" x14ac:dyDescent="0.35">
      <c r="A11" s="65"/>
      <c r="B11" s="53"/>
      <c r="C11" s="83"/>
      <c r="D11" s="83"/>
      <c r="E11" s="83"/>
      <c r="F11" s="83"/>
      <c r="G11" s="83"/>
      <c r="H11" s="83"/>
      <c r="I11" s="5" t="s">
        <v>23</v>
      </c>
      <c r="J11" s="3"/>
      <c r="K11" s="3"/>
      <c r="L11" s="3"/>
      <c r="M11" s="3"/>
      <c r="N11" s="3"/>
      <c r="O11" s="3"/>
      <c r="P11" s="5" t="s">
        <v>23</v>
      </c>
      <c r="Q11" s="5"/>
      <c r="R11" s="3"/>
      <c r="S11" s="3"/>
      <c r="T11" s="3"/>
      <c r="U11" s="3"/>
      <c r="V11" s="3"/>
      <c r="W11" s="3"/>
      <c r="X11" s="3"/>
      <c r="Y11" s="3"/>
      <c r="Z11" s="5" t="s">
        <v>23</v>
      </c>
      <c r="AA11" s="3"/>
      <c r="AB11" s="3"/>
      <c r="AC11" s="3"/>
      <c r="AD11" s="3"/>
    </row>
    <row r="12" spans="1:35" ht="17.5" customHeight="1" x14ac:dyDescent="0.35">
      <c r="A12" s="65">
        <v>2024.5</v>
      </c>
      <c r="B12" s="53" t="s">
        <v>74</v>
      </c>
      <c r="C12" s="81" t="s">
        <v>146</v>
      </c>
      <c r="D12" s="81" t="s">
        <v>78</v>
      </c>
      <c r="E12" s="81" t="s">
        <v>80</v>
      </c>
      <c r="F12" s="81">
        <v>1142.8140000000001</v>
      </c>
      <c r="G12" s="81">
        <v>32.25</v>
      </c>
      <c r="H12" s="81" t="s">
        <v>79</v>
      </c>
      <c r="I12" s="5" t="s">
        <v>21</v>
      </c>
      <c r="J12" s="13">
        <f>M12+7</f>
        <v>45475</v>
      </c>
      <c r="K12" s="13">
        <f>J12+14</f>
        <v>45489</v>
      </c>
      <c r="L12" s="15">
        <v>45454</v>
      </c>
      <c r="M12" s="13">
        <f>L12+14</f>
        <v>45468</v>
      </c>
      <c r="N12" s="13">
        <f>K12+7</f>
        <v>45496</v>
      </c>
      <c r="O12" s="13">
        <f>N12+14</f>
        <v>45510</v>
      </c>
      <c r="P12" s="5" t="s">
        <v>21</v>
      </c>
      <c r="Q12" s="18">
        <f>O12+14</f>
        <v>45524</v>
      </c>
      <c r="R12" s="13">
        <f>Q12+14</f>
        <v>45538</v>
      </c>
      <c r="S12" s="13">
        <f>R12+7</f>
        <v>45545</v>
      </c>
      <c r="T12" s="13">
        <f>S12+35</f>
        <v>45580</v>
      </c>
      <c r="U12" s="13">
        <f>T12+28</f>
        <v>45608</v>
      </c>
      <c r="V12" s="13">
        <f>U12+14</f>
        <v>45622</v>
      </c>
      <c r="W12" s="13">
        <f>V12+7</f>
        <v>45629</v>
      </c>
      <c r="X12" s="13">
        <f>W12+7</f>
        <v>45636</v>
      </c>
      <c r="Y12" s="13">
        <f>X12+14</f>
        <v>45650</v>
      </c>
      <c r="Z12" s="5" t="s">
        <v>21</v>
      </c>
      <c r="AA12" s="15">
        <f>Y12+7</f>
        <v>45657</v>
      </c>
      <c r="AB12" s="21"/>
      <c r="AC12" s="15">
        <f>AA12+7</f>
        <v>45664</v>
      </c>
      <c r="AD12" s="13">
        <f>AC12+(AE13*30.4)</f>
        <v>45937.599999999999</v>
      </c>
    </row>
    <row r="13" spans="1:35" ht="17.5" customHeight="1" x14ac:dyDescent="0.35">
      <c r="A13" s="65"/>
      <c r="B13" s="53"/>
      <c r="C13" s="82"/>
      <c r="D13" s="82"/>
      <c r="E13" s="82"/>
      <c r="F13" s="82"/>
      <c r="G13" s="82"/>
      <c r="H13" s="82"/>
      <c r="I13" s="5" t="s">
        <v>22</v>
      </c>
      <c r="J13" s="3"/>
      <c r="K13" s="3"/>
      <c r="L13" s="3"/>
      <c r="M13" s="3"/>
      <c r="N13" s="3"/>
      <c r="O13" s="3"/>
      <c r="P13" s="5" t="s">
        <v>22</v>
      </c>
      <c r="Q13" s="5"/>
      <c r="R13" s="3"/>
      <c r="S13" s="3"/>
      <c r="T13" s="3"/>
      <c r="U13" s="3"/>
      <c r="V13" s="3"/>
      <c r="W13" s="3"/>
      <c r="X13" s="3"/>
      <c r="Y13" s="3"/>
      <c r="Z13" s="5" t="s">
        <v>22</v>
      </c>
      <c r="AA13" s="3"/>
      <c r="AB13" s="3"/>
      <c r="AC13" s="3"/>
      <c r="AD13" s="22"/>
      <c r="AE13">
        <v>9</v>
      </c>
    </row>
    <row r="14" spans="1:35" ht="17.5" customHeight="1" x14ac:dyDescent="0.35">
      <c r="A14" s="65"/>
      <c r="B14" s="53"/>
      <c r="C14" s="83"/>
      <c r="D14" s="83"/>
      <c r="E14" s="83"/>
      <c r="F14" s="83"/>
      <c r="G14" s="83"/>
      <c r="H14" s="83"/>
      <c r="I14" s="5" t="s">
        <v>23</v>
      </c>
      <c r="J14" s="3"/>
      <c r="K14" s="3"/>
      <c r="L14" s="3"/>
      <c r="M14" s="3"/>
      <c r="N14" s="3"/>
      <c r="O14" s="3"/>
      <c r="P14" s="5" t="s">
        <v>23</v>
      </c>
      <c r="Q14" s="5"/>
      <c r="R14" s="3"/>
      <c r="S14" s="3"/>
      <c r="T14" s="3"/>
      <c r="U14" s="3"/>
      <c r="V14" s="3"/>
      <c r="W14" s="3"/>
      <c r="X14" s="3"/>
      <c r="Y14" s="3"/>
      <c r="Z14" s="5" t="s">
        <v>23</v>
      </c>
      <c r="AA14" s="3"/>
      <c r="AB14" s="3"/>
      <c r="AC14" s="3"/>
      <c r="AD14" s="3"/>
    </row>
    <row r="15" spans="1:35" ht="17.5" customHeight="1" x14ac:dyDescent="0.35">
      <c r="A15" s="65">
        <v>2025.7</v>
      </c>
      <c r="B15" s="53" t="s">
        <v>74</v>
      </c>
      <c r="C15" s="81" t="s">
        <v>82</v>
      </c>
      <c r="D15" s="81" t="s">
        <v>83</v>
      </c>
      <c r="E15" s="81" t="s">
        <v>80</v>
      </c>
      <c r="F15" s="81">
        <v>30.475000000000001</v>
      </c>
      <c r="G15" s="81">
        <v>0.86</v>
      </c>
      <c r="H15" s="81" t="s">
        <v>79</v>
      </c>
      <c r="I15" s="5" t="s">
        <v>21</v>
      </c>
      <c r="J15" s="13">
        <f>M15+2</f>
        <v>45505</v>
      </c>
      <c r="K15" s="13">
        <f>J15+14</f>
        <v>45519</v>
      </c>
      <c r="L15" s="15">
        <v>45496</v>
      </c>
      <c r="M15" s="13">
        <f>L15+7</f>
        <v>45503</v>
      </c>
      <c r="N15" s="13">
        <f>K15+14</f>
        <v>45533</v>
      </c>
      <c r="O15" s="13">
        <f>N15+14</f>
        <v>45547</v>
      </c>
      <c r="P15" s="5" t="s">
        <v>21</v>
      </c>
      <c r="Q15" s="18">
        <f>O15+7</f>
        <v>45554</v>
      </c>
      <c r="R15" s="13">
        <f>Q15+14</f>
        <v>45568</v>
      </c>
      <c r="S15" s="13">
        <f>R15+7</f>
        <v>45575</v>
      </c>
      <c r="T15" s="13">
        <f>S15+42</f>
        <v>45617</v>
      </c>
      <c r="U15" s="13">
        <f>T15+28</f>
        <v>45645</v>
      </c>
      <c r="V15" s="13">
        <f>U15+14</f>
        <v>45659</v>
      </c>
      <c r="W15" s="13">
        <f>V15+7</f>
        <v>45666</v>
      </c>
      <c r="X15" s="13">
        <f>W15+7</f>
        <v>45673</v>
      </c>
      <c r="Y15" s="13">
        <f>X15+14</f>
        <v>45687</v>
      </c>
      <c r="Z15" s="5" t="s">
        <v>21</v>
      </c>
      <c r="AA15" s="15">
        <f>Y15+7</f>
        <v>45694</v>
      </c>
      <c r="AB15" s="21"/>
      <c r="AC15" s="15">
        <f>AA15+7</f>
        <v>45701</v>
      </c>
      <c r="AD15" s="13">
        <f>AC15+(AE15*30.4)</f>
        <v>46795.4</v>
      </c>
      <c r="AE15">
        <v>36</v>
      </c>
      <c r="AF15" t="s">
        <v>145</v>
      </c>
    </row>
    <row r="16" spans="1:35" ht="17.5" customHeight="1" x14ac:dyDescent="0.35">
      <c r="A16" s="65"/>
      <c r="B16" s="53"/>
      <c r="C16" s="82"/>
      <c r="D16" s="82"/>
      <c r="E16" s="82"/>
      <c r="F16" s="82"/>
      <c r="G16" s="82"/>
      <c r="H16" s="82"/>
      <c r="I16" s="5" t="s">
        <v>22</v>
      </c>
      <c r="J16" s="3"/>
      <c r="K16" s="3"/>
      <c r="L16" s="3"/>
      <c r="M16" s="3"/>
      <c r="N16" s="3"/>
      <c r="O16" s="3"/>
      <c r="P16" s="5" t="s">
        <v>22</v>
      </c>
      <c r="Q16" s="5"/>
      <c r="R16" s="3"/>
      <c r="S16" s="3"/>
      <c r="T16" s="3"/>
      <c r="U16" s="3"/>
      <c r="V16" s="3"/>
      <c r="W16" s="3"/>
      <c r="X16" s="3"/>
      <c r="Y16" s="3"/>
      <c r="Z16" s="5" t="s">
        <v>22</v>
      </c>
      <c r="AA16" s="3"/>
      <c r="AB16" s="3"/>
      <c r="AC16" s="3"/>
      <c r="AD16" s="22"/>
    </row>
    <row r="17" spans="1:32" ht="17.5" customHeight="1" x14ac:dyDescent="0.35">
      <c r="A17" s="65"/>
      <c r="B17" s="53"/>
      <c r="C17" s="83"/>
      <c r="D17" s="83"/>
      <c r="E17" s="83"/>
      <c r="F17" s="83"/>
      <c r="G17" s="83"/>
      <c r="H17" s="83"/>
      <c r="I17" s="5" t="s">
        <v>23</v>
      </c>
      <c r="J17" s="3"/>
      <c r="K17" s="3"/>
      <c r="L17" s="3"/>
      <c r="M17" s="3"/>
      <c r="N17" s="3"/>
      <c r="O17" s="3"/>
      <c r="P17" s="5" t="s">
        <v>23</v>
      </c>
      <c r="Q17" s="5"/>
      <c r="R17" s="3"/>
      <c r="S17" s="3"/>
      <c r="T17" s="3"/>
      <c r="U17" s="3"/>
      <c r="V17" s="3"/>
      <c r="W17" s="3"/>
      <c r="X17" s="3"/>
      <c r="Y17" s="3"/>
      <c r="Z17" s="5" t="s">
        <v>23</v>
      </c>
      <c r="AA17" s="3"/>
      <c r="AB17" s="3"/>
      <c r="AC17" s="3"/>
      <c r="AD17" s="3"/>
    </row>
    <row r="18" spans="1:32" ht="17.5" customHeight="1" x14ac:dyDescent="0.35">
      <c r="A18" s="67">
        <v>2025.4</v>
      </c>
      <c r="B18" s="53" t="s">
        <v>74</v>
      </c>
      <c r="C18" s="81" t="s">
        <v>85</v>
      </c>
      <c r="D18" s="81" t="s">
        <v>84</v>
      </c>
      <c r="E18" s="81" t="s">
        <v>80</v>
      </c>
      <c r="F18" s="81">
        <v>190.46899999999999</v>
      </c>
      <c r="G18" s="81">
        <v>5.38</v>
      </c>
      <c r="H18" s="81" t="s">
        <v>79</v>
      </c>
      <c r="I18" s="5" t="s">
        <v>21</v>
      </c>
      <c r="J18" s="13">
        <f>M18+7</f>
        <v>45826</v>
      </c>
      <c r="K18" s="13">
        <f>J18+14</f>
        <v>45840</v>
      </c>
      <c r="L18" s="15">
        <v>45805</v>
      </c>
      <c r="M18" s="13">
        <f>L18+14</f>
        <v>45819</v>
      </c>
      <c r="N18" s="13">
        <f>K18+14</f>
        <v>45854</v>
      </c>
      <c r="O18" s="13">
        <f>N18+14</f>
        <v>45868</v>
      </c>
      <c r="P18" s="5" t="s">
        <v>21</v>
      </c>
      <c r="Q18" s="18" t="s">
        <v>140</v>
      </c>
      <c r="R18" s="13" t="s">
        <v>140</v>
      </c>
      <c r="S18" s="13" t="s">
        <v>140</v>
      </c>
      <c r="T18" s="13" t="s">
        <v>140</v>
      </c>
      <c r="U18" s="13" t="s">
        <v>140</v>
      </c>
      <c r="V18" s="13" t="s">
        <v>140</v>
      </c>
      <c r="W18" s="13" t="s">
        <v>140</v>
      </c>
      <c r="X18" s="13" t="s">
        <v>140</v>
      </c>
      <c r="Y18" s="13" t="s">
        <v>140</v>
      </c>
      <c r="Z18" s="5" t="s">
        <v>21</v>
      </c>
      <c r="AA18" s="15">
        <f>O18+14</f>
        <v>45882</v>
      </c>
      <c r="AB18" s="21"/>
      <c r="AC18" s="15">
        <f>AA18+7</f>
        <v>45889</v>
      </c>
      <c r="AD18" s="13">
        <f>AC18+(AE18*30.4)</f>
        <v>46983.4</v>
      </c>
      <c r="AE18">
        <v>36</v>
      </c>
      <c r="AF18" t="s">
        <v>145</v>
      </c>
    </row>
    <row r="19" spans="1:32" ht="17.5" customHeight="1" x14ac:dyDescent="0.35">
      <c r="A19" s="67"/>
      <c r="B19" s="53"/>
      <c r="C19" s="82"/>
      <c r="D19" s="82"/>
      <c r="E19" s="82"/>
      <c r="F19" s="82"/>
      <c r="G19" s="82"/>
      <c r="H19" s="82"/>
      <c r="I19" s="5" t="s">
        <v>22</v>
      </c>
      <c r="J19" s="3"/>
      <c r="K19" s="3"/>
      <c r="L19" s="3"/>
      <c r="M19" s="3"/>
      <c r="N19" s="3"/>
      <c r="O19" s="3"/>
      <c r="P19" s="5" t="s">
        <v>22</v>
      </c>
      <c r="Q19" s="5"/>
      <c r="R19" s="3"/>
      <c r="S19" s="3"/>
      <c r="T19" s="3"/>
      <c r="U19" s="3"/>
      <c r="V19" s="3"/>
      <c r="W19" s="3"/>
      <c r="X19" s="3"/>
      <c r="Y19" s="3"/>
      <c r="Z19" s="5" t="s">
        <v>22</v>
      </c>
      <c r="AA19" s="3"/>
      <c r="AB19" s="3"/>
      <c r="AC19" s="3"/>
      <c r="AD19" s="22"/>
    </row>
    <row r="20" spans="1:32" ht="17.5" customHeight="1" x14ac:dyDescent="0.35">
      <c r="A20" s="67"/>
      <c r="B20" s="53"/>
      <c r="C20" s="83"/>
      <c r="D20" s="83"/>
      <c r="E20" s="83"/>
      <c r="F20" s="83"/>
      <c r="G20" s="83"/>
      <c r="H20" s="83"/>
      <c r="I20" s="5" t="s">
        <v>23</v>
      </c>
      <c r="J20" s="3"/>
      <c r="K20" s="3"/>
      <c r="L20" s="3"/>
      <c r="M20" s="3"/>
      <c r="N20" s="3"/>
      <c r="O20" s="3"/>
      <c r="P20" s="5" t="s">
        <v>23</v>
      </c>
      <c r="Q20" s="5"/>
      <c r="R20" s="3"/>
      <c r="S20" s="3"/>
      <c r="T20" s="3"/>
      <c r="U20" s="3"/>
      <c r="V20" s="3"/>
      <c r="W20" s="3"/>
      <c r="X20" s="3"/>
      <c r="Y20" s="3"/>
      <c r="Z20" s="5" t="s">
        <v>23</v>
      </c>
      <c r="AA20" s="3"/>
      <c r="AB20" s="3"/>
      <c r="AC20" s="3"/>
      <c r="AD20" s="3"/>
    </row>
    <row r="21" spans="1:32" ht="17.5" customHeight="1" x14ac:dyDescent="0.35">
      <c r="A21" s="65">
        <v>2024.8</v>
      </c>
      <c r="B21" s="53" t="s">
        <v>74</v>
      </c>
      <c r="C21" s="81" t="s">
        <v>86</v>
      </c>
      <c r="D21" s="81" t="s">
        <v>84</v>
      </c>
      <c r="E21" s="81" t="s">
        <v>80</v>
      </c>
      <c r="F21" s="81">
        <v>22.856000000000002</v>
      </c>
      <c r="G21" s="81">
        <v>0.65</v>
      </c>
      <c r="H21" s="81" t="s">
        <v>79</v>
      </c>
      <c r="I21" s="5" t="s">
        <v>21</v>
      </c>
      <c r="J21" s="13">
        <f>M21+7</f>
        <v>45565</v>
      </c>
      <c r="K21" s="13">
        <f>J21+14</f>
        <v>45579</v>
      </c>
      <c r="L21" s="15">
        <v>45544</v>
      </c>
      <c r="M21" s="13">
        <f>L21+14</f>
        <v>45558</v>
      </c>
      <c r="N21" s="13">
        <f>K21+14</f>
        <v>45593</v>
      </c>
      <c r="O21" s="13">
        <f>N21+14</f>
        <v>45607</v>
      </c>
      <c r="P21" s="5" t="s">
        <v>21</v>
      </c>
      <c r="Q21" s="18" t="s">
        <v>140</v>
      </c>
      <c r="R21" s="13" t="s">
        <v>140</v>
      </c>
      <c r="S21" s="13" t="s">
        <v>140</v>
      </c>
      <c r="T21" s="13" t="s">
        <v>140</v>
      </c>
      <c r="U21" s="13" t="s">
        <v>140</v>
      </c>
      <c r="V21" s="13" t="s">
        <v>140</v>
      </c>
      <c r="W21" s="13" t="s">
        <v>140</v>
      </c>
      <c r="X21" s="13" t="s">
        <v>140</v>
      </c>
      <c r="Y21" s="13" t="s">
        <v>140</v>
      </c>
      <c r="Z21" s="5" t="s">
        <v>21</v>
      </c>
      <c r="AA21" s="15">
        <f>O21+14</f>
        <v>45621</v>
      </c>
      <c r="AB21" s="21"/>
      <c r="AC21" s="15">
        <f>AA21+7</f>
        <v>45628</v>
      </c>
      <c r="AD21" s="13">
        <f>AC21+(AE21*30.4)</f>
        <v>46722.400000000001</v>
      </c>
      <c r="AE21">
        <v>36</v>
      </c>
      <c r="AF21" t="s">
        <v>145</v>
      </c>
    </row>
    <row r="22" spans="1:32" ht="17.5" customHeight="1" x14ac:dyDescent="0.35">
      <c r="A22" s="65"/>
      <c r="B22" s="53"/>
      <c r="C22" s="82"/>
      <c r="D22" s="82"/>
      <c r="E22" s="82"/>
      <c r="F22" s="82"/>
      <c r="G22" s="82"/>
      <c r="H22" s="82"/>
      <c r="I22" s="5" t="s">
        <v>22</v>
      </c>
      <c r="J22" s="3"/>
      <c r="K22" s="3"/>
      <c r="L22" s="3"/>
      <c r="M22" s="3"/>
      <c r="N22" s="3"/>
      <c r="O22" s="3"/>
      <c r="P22" s="5" t="s">
        <v>22</v>
      </c>
      <c r="Q22" s="5"/>
      <c r="R22" s="3"/>
      <c r="S22" s="3"/>
      <c r="T22" s="3"/>
      <c r="U22" s="3"/>
      <c r="V22" s="3"/>
      <c r="W22" s="3"/>
      <c r="X22" s="3"/>
      <c r="Y22" s="3"/>
      <c r="Z22" s="5" t="s">
        <v>22</v>
      </c>
      <c r="AA22" s="3"/>
      <c r="AB22" s="3"/>
      <c r="AC22" s="3"/>
      <c r="AD22" s="22"/>
    </row>
    <row r="23" spans="1:32" ht="17.5" customHeight="1" x14ac:dyDescent="0.35">
      <c r="A23" s="65"/>
      <c r="B23" s="53"/>
      <c r="C23" s="83"/>
      <c r="D23" s="83"/>
      <c r="E23" s="83"/>
      <c r="F23" s="83"/>
      <c r="G23" s="83"/>
      <c r="H23" s="83"/>
      <c r="I23" s="5" t="s">
        <v>23</v>
      </c>
      <c r="J23" s="3"/>
      <c r="K23" s="3"/>
      <c r="L23" s="3"/>
      <c r="M23" s="3"/>
      <c r="N23" s="3"/>
      <c r="O23" s="3"/>
      <c r="P23" s="5" t="s">
        <v>23</v>
      </c>
      <c r="Q23" s="5"/>
      <c r="R23" s="3"/>
      <c r="S23" s="3"/>
      <c r="T23" s="3"/>
      <c r="U23" s="3"/>
      <c r="V23" s="3"/>
      <c r="W23" s="3"/>
      <c r="X23" s="3"/>
      <c r="Y23" s="3"/>
      <c r="Z23" s="5" t="s">
        <v>23</v>
      </c>
      <c r="AA23" s="3"/>
      <c r="AB23" s="3"/>
      <c r="AC23" s="3"/>
      <c r="AD23" s="3"/>
    </row>
    <row r="24" spans="1:32" ht="17.5" customHeight="1" x14ac:dyDescent="0.35">
      <c r="A24" s="67">
        <v>2025.2</v>
      </c>
      <c r="B24" s="53" t="s">
        <v>74</v>
      </c>
      <c r="C24" s="81" t="s">
        <v>88</v>
      </c>
      <c r="D24" s="81" t="s">
        <v>84</v>
      </c>
      <c r="E24" s="81" t="s">
        <v>80</v>
      </c>
      <c r="F24" s="81">
        <v>285.70299999999997</v>
      </c>
      <c r="G24" s="81">
        <v>8.06</v>
      </c>
      <c r="H24" s="81" t="s">
        <v>79</v>
      </c>
      <c r="I24" s="5" t="s">
        <v>21</v>
      </c>
      <c r="J24" s="13">
        <f>M24+7</f>
        <v>45763</v>
      </c>
      <c r="K24" s="13">
        <f>J24+14</f>
        <v>45777</v>
      </c>
      <c r="L24" s="15">
        <v>45742</v>
      </c>
      <c r="M24" s="13">
        <f>L24+14</f>
        <v>45756</v>
      </c>
      <c r="N24" s="13">
        <f>K24+14</f>
        <v>45791</v>
      </c>
      <c r="O24" s="13">
        <f>N24+14</f>
        <v>45805</v>
      </c>
      <c r="P24" s="5" t="s">
        <v>21</v>
      </c>
      <c r="Q24" s="18" t="s">
        <v>140</v>
      </c>
      <c r="R24" s="13" t="s">
        <v>140</v>
      </c>
      <c r="S24" s="13" t="s">
        <v>140</v>
      </c>
      <c r="T24" s="13" t="s">
        <v>140</v>
      </c>
      <c r="U24" s="13" t="s">
        <v>140</v>
      </c>
      <c r="V24" s="13" t="s">
        <v>140</v>
      </c>
      <c r="W24" s="13" t="s">
        <v>140</v>
      </c>
      <c r="X24" s="13" t="s">
        <v>140</v>
      </c>
      <c r="Y24" s="13" t="s">
        <v>140</v>
      </c>
      <c r="Z24" s="5" t="s">
        <v>21</v>
      </c>
      <c r="AA24" s="15">
        <f>O24+14</f>
        <v>45819</v>
      </c>
      <c r="AB24" s="21"/>
      <c r="AC24" s="15">
        <f>AA24+7</f>
        <v>45826</v>
      </c>
      <c r="AD24" s="13">
        <f>AC24+(AE25*30.4)</f>
        <v>46920.4</v>
      </c>
    </row>
    <row r="25" spans="1:32" ht="17.5" customHeight="1" x14ac:dyDescent="0.35">
      <c r="A25" s="67"/>
      <c r="B25" s="53"/>
      <c r="C25" s="82"/>
      <c r="D25" s="82"/>
      <c r="E25" s="82"/>
      <c r="F25" s="82"/>
      <c r="G25" s="82"/>
      <c r="H25" s="82"/>
      <c r="I25" s="5" t="s">
        <v>22</v>
      </c>
      <c r="J25" s="3"/>
      <c r="K25" s="3"/>
      <c r="L25" s="3"/>
      <c r="M25" s="3"/>
      <c r="N25" s="3"/>
      <c r="O25" s="3"/>
      <c r="P25" s="5" t="s">
        <v>22</v>
      </c>
      <c r="Q25" s="5"/>
      <c r="R25" s="3"/>
      <c r="S25" s="3"/>
      <c r="T25" s="3"/>
      <c r="U25" s="3"/>
      <c r="V25" s="3"/>
      <c r="W25" s="3"/>
      <c r="X25" s="3"/>
      <c r="Y25" s="3"/>
      <c r="Z25" s="5" t="s">
        <v>22</v>
      </c>
      <c r="AA25" s="3"/>
      <c r="AB25" s="3"/>
      <c r="AC25" s="3"/>
      <c r="AD25" s="22"/>
      <c r="AE25">
        <v>36</v>
      </c>
      <c r="AF25" t="s">
        <v>145</v>
      </c>
    </row>
    <row r="26" spans="1:32" ht="39.75" customHeight="1" x14ac:dyDescent="0.35">
      <c r="A26" s="67"/>
      <c r="B26" s="53"/>
      <c r="C26" s="83"/>
      <c r="D26" s="83"/>
      <c r="E26" s="83"/>
      <c r="F26" s="83"/>
      <c r="G26" s="83"/>
      <c r="H26" s="83"/>
      <c r="I26" s="5" t="s">
        <v>23</v>
      </c>
      <c r="J26" s="3"/>
      <c r="K26" s="3"/>
      <c r="L26" s="3"/>
      <c r="M26" s="3"/>
      <c r="N26" s="3"/>
      <c r="O26" s="3"/>
      <c r="P26" s="5" t="s">
        <v>23</v>
      </c>
      <c r="Q26" s="5"/>
      <c r="R26" s="3"/>
      <c r="S26" s="3"/>
      <c r="T26" s="3"/>
      <c r="U26" s="3"/>
      <c r="V26" s="3"/>
      <c r="W26" s="3"/>
      <c r="X26" s="3"/>
      <c r="Y26" s="3"/>
      <c r="Z26" s="5" t="s">
        <v>23</v>
      </c>
      <c r="AA26" s="3"/>
      <c r="AB26" s="3"/>
      <c r="AC26" s="3"/>
      <c r="AD26" s="3"/>
    </row>
    <row r="27" spans="1:32" ht="17.5" customHeight="1" x14ac:dyDescent="0.35">
      <c r="A27" s="64">
        <v>2026.1</v>
      </c>
      <c r="B27" s="81" t="s">
        <v>74</v>
      </c>
      <c r="C27" s="81" t="s">
        <v>89</v>
      </c>
      <c r="D27" s="81" t="s">
        <v>78</v>
      </c>
      <c r="E27" s="81" t="s">
        <v>80</v>
      </c>
      <c r="F27" s="81">
        <v>571.40700000000004</v>
      </c>
      <c r="G27" s="81">
        <v>16.13</v>
      </c>
      <c r="H27" s="81" t="s">
        <v>79</v>
      </c>
      <c r="I27" s="5" t="s">
        <v>21</v>
      </c>
      <c r="J27" s="13">
        <f>M27+7</f>
        <v>46156</v>
      </c>
      <c r="K27" s="13">
        <f>J27+14</f>
        <v>46170</v>
      </c>
      <c r="L27" s="15">
        <v>46135</v>
      </c>
      <c r="M27" s="13">
        <f>L27+14</f>
        <v>46149</v>
      </c>
      <c r="N27" s="13">
        <f>K27+14</f>
        <v>46184</v>
      </c>
      <c r="O27" s="13">
        <f>N27+14</f>
        <v>46198</v>
      </c>
      <c r="P27" s="5" t="s">
        <v>21</v>
      </c>
      <c r="Q27" s="18">
        <f>O27+14</f>
        <v>46212</v>
      </c>
      <c r="R27" s="13">
        <f>Q27+14</f>
        <v>46226</v>
      </c>
      <c r="S27" s="13">
        <f>R27+7</f>
        <v>46233</v>
      </c>
      <c r="T27" s="13">
        <f>S27+35</f>
        <v>46268</v>
      </c>
      <c r="U27" s="13">
        <f>T27+28</f>
        <v>46296</v>
      </c>
      <c r="V27" s="13">
        <f>U27+14</f>
        <v>46310</v>
      </c>
      <c r="W27" s="13">
        <f>V27+7</f>
        <v>46317</v>
      </c>
      <c r="X27" s="13">
        <f>W27+7</f>
        <v>46324</v>
      </c>
      <c r="Y27" s="13">
        <f>X27+14</f>
        <v>46338</v>
      </c>
      <c r="Z27" s="5" t="s">
        <v>21</v>
      </c>
      <c r="AA27" s="15">
        <f>Y27+7</f>
        <v>46345</v>
      </c>
      <c r="AB27" s="21"/>
      <c r="AC27" s="15">
        <f>AA27+7</f>
        <v>46352</v>
      </c>
      <c r="AD27" s="13">
        <f>AC27+(AE27*30.4)</f>
        <v>46716.800000000003</v>
      </c>
      <c r="AE27">
        <v>12</v>
      </c>
      <c r="AF27" t="s">
        <v>145</v>
      </c>
    </row>
    <row r="28" spans="1:32" ht="17.5" customHeight="1" x14ac:dyDescent="0.35">
      <c r="A28" s="64"/>
      <c r="B28" s="82"/>
      <c r="C28" s="82"/>
      <c r="D28" s="82"/>
      <c r="E28" s="82"/>
      <c r="F28" s="82"/>
      <c r="G28" s="82"/>
      <c r="H28" s="82"/>
      <c r="I28" s="5" t="s">
        <v>22</v>
      </c>
      <c r="J28" s="3"/>
      <c r="K28" s="3"/>
      <c r="L28" s="3"/>
      <c r="M28" s="3"/>
      <c r="N28" s="3"/>
      <c r="O28" s="3"/>
      <c r="P28" s="5" t="s">
        <v>22</v>
      </c>
      <c r="Q28" s="5"/>
      <c r="R28" s="3"/>
      <c r="S28" s="3"/>
      <c r="T28" s="3"/>
      <c r="U28" s="3"/>
      <c r="V28" s="3"/>
      <c r="W28" s="3"/>
      <c r="X28" s="3"/>
      <c r="Y28" s="3"/>
      <c r="Z28" s="5" t="s">
        <v>22</v>
      </c>
      <c r="AA28" s="3"/>
      <c r="AB28" s="3"/>
      <c r="AC28" s="3"/>
      <c r="AD28" s="22"/>
    </row>
    <row r="29" spans="1:32" ht="39.75" customHeight="1" x14ac:dyDescent="0.35">
      <c r="A29" s="64"/>
      <c r="B29" s="83"/>
      <c r="C29" s="83"/>
      <c r="D29" s="83"/>
      <c r="E29" s="83"/>
      <c r="F29" s="83"/>
      <c r="G29" s="83"/>
      <c r="H29" s="83"/>
      <c r="I29" s="5" t="s">
        <v>23</v>
      </c>
      <c r="J29" s="3"/>
      <c r="K29" s="3"/>
      <c r="L29" s="3"/>
      <c r="M29" s="3"/>
      <c r="N29" s="3"/>
      <c r="O29" s="3"/>
      <c r="P29" s="5" t="s">
        <v>23</v>
      </c>
      <c r="Q29" s="5"/>
      <c r="R29" s="3"/>
      <c r="S29" s="3"/>
      <c r="T29" s="3"/>
      <c r="U29" s="3"/>
      <c r="V29" s="3"/>
      <c r="W29" s="3"/>
      <c r="X29" s="3"/>
      <c r="Y29" s="3"/>
      <c r="Z29" s="5" t="s">
        <v>23</v>
      </c>
      <c r="AA29" s="3"/>
      <c r="AB29" s="3"/>
      <c r="AC29" s="3"/>
      <c r="AD29" s="3"/>
    </row>
    <row r="30" spans="1:32" ht="17.5" customHeight="1" x14ac:dyDescent="0.35">
      <c r="A30" s="67">
        <v>2025.1</v>
      </c>
      <c r="B30" s="53" t="s">
        <v>74</v>
      </c>
      <c r="C30" s="81" t="s">
        <v>90</v>
      </c>
      <c r="D30" s="81" t="s">
        <v>84</v>
      </c>
      <c r="E30" s="81" t="s">
        <v>80</v>
      </c>
      <c r="F30" s="81">
        <v>19.047000000000001</v>
      </c>
      <c r="G30" s="81">
        <v>0.54</v>
      </c>
      <c r="H30" s="81" t="s">
        <v>91</v>
      </c>
      <c r="I30" s="5" t="s">
        <v>21</v>
      </c>
      <c r="J30" s="13">
        <f>M30+7</f>
        <v>45730</v>
      </c>
      <c r="K30" s="13">
        <f>J30+14</f>
        <v>45744</v>
      </c>
      <c r="L30" s="15">
        <v>45709</v>
      </c>
      <c r="M30" s="13">
        <f>L30+14</f>
        <v>45723</v>
      </c>
      <c r="N30" s="13">
        <f>K30+14</f>
        <v>45758</v>
      </c>
      <c r="O30" s="13">
        <f>N30+14</f>
        <v>45772</v>
      </c>
      <c r="P30" s="5" t="s">
        <v>21</v>
      </c>
      <c r="Q30" s="18" t="s">
        <v>140</v>
      </c>
      <c r="R30" s="13" t="s">
        <v>140</v>
      </c>
      <c r="S30" s="13" t="s">
        <v>140</v>
      </c>
      <c r="T30" s="13" t="s">
        <v>140</v>
      </c>
      <c r="U30" s="13" t="s">
        <v>140</v>
      </c>
      <c r="V30" s="13" t="s">
        <v>140</v>
      </c>
      <c r="W30" s="13" t="s">
        <v>140</v>
      </c>
      <c r="X30" s="13" t="s">
        <v>140</v>
      </c>
      <c r="Y30" s="13" t="s">
        <v>140</v>
      </c>
      <c r="Z30" s="5" t="s">
        <v>21</v>
      </c>
      <c r="AA30" s="15">
        <f>O30+14</f>
        <v>45786</v>
      </c>
      <c r="AB30" s="21"/>
      <c r="AC30" s="15">
        <f>AA30+7</f>
        <v>45793</v>
      </c>
      <c r="AD30" s="13">
        <f>AC30+(AE31*30.4)</f>
        <v>46097</v>
      </c>
    </row>
    <row r="31" spans="1:32" ht="17.5" customHeight="1" x14ac:dyDescent="0.35">
      <c r="A31" s="67"/>
      <c r="B31" s="53"/>
      <c r="C31" s="82"/>
      <c r="D31" s="82"/>
      <c r="E31" s="82"/>
      <c r="F31" s="82"/>
      <c r="G31" s="82"/>
      <c r="H31" s="82"/>
      <c r="I31" s="5" t="s">
        <v>22</v>
      </c>
      <c r="J31" s="3"/>
      <c r="K31" s="3" t="s">
        <v>145</v>
      </c>
      <c r="L31" s="3"/>
      <c r="M31" s="3"/>
      <c r="N31" s="3"/>
      <c r="O31" s="3"/>
      <c r="P31" s="5" t="s">
        <v>22</v>
      </c>
      <c r="Q31" s="5"/>
      <c r="R31" s="3"/>
      <c r="S31" s="3"/>
      <c r="T31" s="3"/>
      <c r="U31" s="3"/>
      <c r="V31" s="3"/>
      <c r="W31" s="3"/>
      <c r="X31" s="3"/>
      <c r="Y31" s="3"/>
      <c r="Z31" s="5" t="s">
        <v>22</v>
      </c>
      <c r="AA31" s="3"/>
      <c r="AB31" s="3"/>
      <c r="AC31" s="3"/>
      <c r="AD31" s="22"/>
      <c r="AE31">
        <v>10</v>
      </c>
    </row>
    <row r="32" spans="1:32" ht="39" customHeight="1" x14ac:dyDescent="0.35">
      <c r="A32" s="67"/>
      <c r="B32" s="53"/>
      <c r="C32" s="83"/>
      <c r="D32" s="83"/>
      <c r="E32" s="83"/>
      <c r="F32" s="83"/>
      <c r="G32" s="83"/>
      <c r="H32" s="83"/>
      <c r="I32" s="5" t="s">
        <v>23</v>
      </c>
      <c r="J32" s="3"/>
      <c r="K32" s="3"/>
      <c r="L32" s="3"/>
      <c r="M32" s="3"/>
      <c r="N32" s="3"/>
      <c r="O32" s="3"/>
      <c r="P32" s="5" t="s">
        <v>23</v>
      </c>
      <c r="Q32" s="5"/>
      <c r="R32" s="3"/>
      <c r="S32" s="3"/>
      <c r="T32" s="3"/>
      <c r="U32" s="3"/>
      <c r="V32" s="3"/>
      <c r="W32" s="3"/>
      <c r="X32" s="3"/>
      <c r="Y32" s="3"/>
      <c r="Z32" s="5" t="s">
        <v>23</v>
      </c>
      <c r="AA32" s="3"/>
      <c r="AB32" s="3"/>
      <c r="AC32" s="3"/>
      <c r="AD32" s="3"/>
    </row>
    <row r="33" spans="1:31" ht="17.5" customHeight="1" x14ac:dyDescent="0.35">
      <c r="A33" s="67">
        <v>2025.6</v>
      </c>
      <c r="B33" s="53" t="s">
        <v>74</v>
      </c>
      <c r="C33" s="81" t="s">
        <v>92</v>
      </c>
      <c r="D33" s="81" t="s">
        <v>78</v>
      </c>
      <c r="E33" s="81" t="s">
        <v>80</v>
      </c>
      <c r="F33" s="81">
        <v>476.17200000000003</v>
      </c>
      <c r="G33" s="81">
        <v>13.44</v>
      </c>
      <c r="H33" s="81" t="s">
        <v>79</v>
      </c>
      <c r="I33" s="5" t="s">
        <v>21</v>
      </c>
      <c r="J33" s="13">
        <f>M33+7</f>
        <v>45931</v>
      </c>
      <c r="K33" s="13">
        <f>J33+14</f>
        <v>45945</v>
      </c>
      <c r="L33" s="15">
        <v>45910</v>
      </c>
      <c r="M33" s="13">
        <f>L33+14</f>
        <v>45924</v>
      </c>
      <c r="N33" s="13">
        <f>K33+14</f>
        <v>45959</v>
      </c>
      <c r="O33" s="13">
        <f>N33+14</f>
        <v>45973</v>
      </c>
      <c r="P33" s="5" t="s">
        <v>21</v>
      </c>
      <c r="Q33" s="18">
        <f>O33+14</f>
        <v>45987</v>
      </c>
      <c r="R33" s="13">
        <f>Q33+14</f>
        <v>46001</v>
      </c>
      <c r="S33" s="13">
        <f>R33+7</f>
        <v>46008</v>
      </c>
      <c r="T33" s="13">
        <f>S33+35</f>
        <v>46043</v>
      </c>
      <c r="U33" s="13">
        <f>T33+28</f>
        <v>46071</v>
      </c>
      <c r="V33" s="13">
        <f>U33+14</f>
        <v>46085</v>
      </c>
      <c r="W33" s="13">
        <f>V33+7</f>
        <v>46092</v>
      </c>
      <c r="X33" s="13">
        <f>W33+7</f>
        <v>46099</v>
      </c>
      <c r="Y33" s="13">
        <f>X33+14</f>
        <v>46113</v>
      </c>
      <c r="Z33" s="5" t="s">
        <v>21</v>
      </c>
      <c r="AA33" s="15">
        <f>Y33+7</f>
        <v>46120</v>
      </c>
      <c r="AB33" s="21"/>
      <c r="AC33" s="15">
        <f>AA33+7</f>
        <v>46127</v>
      </c>
      <c r="AD33" s="13">
        <f>AC33+(AE34*30.4)</f>
        <v>46491.8</v>
      </c>
    </row>
    <row r="34" spans="1:31" ht="17.5" customHeight="1" x14ac:dyDescent="0.35">
      <c r="A34" s="67"/>
      <c r="B34" s="53"/>
      <c r="C34" s="82"/>
      <c r="D34" s="82"/>
      <c r="E34" s="82"/>
      <c r="F34" s="82"/>
      <c r="G34" s="82"/>
      <c r="H34" s="82"/>
      <c r="I34" s="5" t="s">
        <v>22</v>
      </c>
      <c r="J34" s="3"/>
      <c r="K34" s="3"/>
      <c r="L34" s="3"/>
      <c r="M34" s="3"/>
      <c r="N34" s="3"/>
      <c r="O34" s="3"/>
      <c r="P34" s="5" t="s">
        <v>22</v>
      </c>
      <c r="Q34" s="5"/>
      <c r="R34" s="3"/>
      <c r="S34" s="3"/>
      <c r="T34" s="3"/>
      <c r="U34" s="3"/>
      <c r="V34" s="3"/>
      <c r="W34" s="3"/>
      <c r="X34" s="3"/>
      <c r="Y34" s="3"/>
      <c r="Z34" s="5" t="s">
        <v>22</v>
      </c>
      <c r="AA34" s="3"/>
      <c r="AB34" s="3"/>
      <c r="AC34" s="3"/>
      <c r="AD34" s="22"/>
      <c r="AE34">
        <v>12</v>
      </c>
    </row>
    <row r="35" spans="1:31" ht="17.5" customHeight="1" x14ac:dyDescent="0.35">
      <c r="A35" s="67"/>
      <c r="B35" s="53"/>
      <c r="C35" s="83"/>
      <c r="D35" s="83"/>
      <c r="E35" s="83"/>
      <c r="F35" s="83"/>
      <c r="G35" s="83"/>
      <c r="H35" s="83"/>
      <c r="I35" s="5" t="s">
        <v>23</v>
      </c>
      <c r="J35" s="3"/>
      <c r="K35" s="3"/>
      <c r="L35" s="3"/>
      <c r="M35" s="3"/>
      <c r="N35" s="3"/>
      <c r="O35" s="3"/>
      <c r="P35" s="5" t="s">
        <v>23</v>
      </c>
      <c r="Q35" s="5"/>
      <c r="R35" s="3"/>
      <c r="S35" s="3"/>
      <c r="T35" s="3"/>
      <c r="U35" s="3"/>
      <c r="V35" s="3"/>
      <c r="W35" s="3"/>
      <c r="X35" s="3"/>
      <c r="Y35" s="3"/>
      <c r="Z35" s="5" t="s">
        <v>23</v>
      </c>
      <c r="AA35" s="3"/>
      <c r="AB35" s="3"/>
      <c r="AC35" s="3"/>
      <c r="AD35" s="3"/>
    </row>
    <row r="36" spans="1:31" ht="17.5" customHeight="1" x14ac:dyDescent="0.35">
      <c r="A36" s="65">
        <v>2024.3</v>
      </c>
      <c r="B36" s="53" t="s">
        <v>74</v>
      </c>
      <c r="C36" s="81" t="s">
        <v>102</v>
      </c>
      <c r="D36" s="81" t="s">
        <v>98</v>
      </c>
      <c r="E36" s="81" t="s">
        <v>80</v>
      </c>
      <c r="F36" s="81">
        <v>228.56299999999999</v>
      </c>
      <c r="G36" s="81">
        <v>6.45</v>
      </c>
      <c r="H36" s="81" t="s">
        <v>79</v>
      </c>
      <c r="I36" s="5" t="s">
        <v>21</v>
      </c>
      <c r="J36" s="13">
        <f>M36+7</f>
        <v>45447</v>
      </c>
      <c r="K36" s="13">
        <f>J36+14</f>
        <v>45461</v>
      </c>
      <c r="L36" s="15">
        <v>45426</v>
      </c>
      <c r="M36" s="13">
        <f>L36+14</f>
        <v>45440</v>
      </c>
      <c r="N36" s="13">
        <f>K36+14</f>
        <v>45475</v>
      </c>
      <c r="O36" s="13">
        <f>N36+14</f>
        <v>45489</v>
      </c>
      <c r="P36" s="5" t="s">
        <v>21</v>
      </c>
      <c r="Q36" s="18" t="s">
        <v>140</v>
      </c>
      <c r="R36" s="13" t="s">
        <v>140</v>
      </c>
      <c r="S36" s="13" t="s">
        <v>140</v>
      </c>
      <c r="T36" s="13" t="s">
        <v>140</v>
      </c>
      <c r="U36" s="13" t="s">
        <v>140</v>
      </c>
      <c r="V36" s="13" t="s">
        <v>140</v>
      </c>
      <c r="W36" s="13" t="s">
        <v>140</v>
      </c>
      <c r="X36" s="13" t="s">
        <v>140</v>
      </c>
      <c r="Y36" s="13" t="s">
        <v>140</v>
      </c>
      <c r="Z36" s="5" t="s">
        <v>21</v>
      </c>
      <c r="AA36" s="15">
        <f>O36+14</f>
        <v>45503</v>
      </c>
      <c r="AB36" s="21"/>
      <c r="AC36" s="15">
        <f>AA36+7</f>
        <v>45510</v>
      </c>
      <c r="AD36" s="13">
        <f>AC36+(AE37*30.4)</f>
        <v>46969.2</v>
      </c>
    </row>
    <row r="37" spans="1:31" ht="17.5" customHeight="1" x14ac:dyDescent="0.35">
      <c r="A37" s="65"/>
      <c r="B37" s="53"/>
      <c r="C37" s="82"/>
      <c r="D37" s="82"/>
      <c r="E37" s="82"/>
      <c r="F37" s="82"/>
      <c r="G37" s="82"/>
      <c r="H37" s="82"/>
      <c r="I37" s="5" t="s">
        <v>22</v>
      </c>
      <c r="J37" s="3"/>
      <c r="K37" s="3"/>
      <c r="L37" s="3"/>
      <c r="M37" s="3"/>
      <c r="N37" s="3"/>
      <c r="O37" s="3"/>
      <c r="P37" s="5" t="s">
        <v>22</v>
      </c>
      <c r="Q37" s="5"/>
      <c r="R37" s="3"/>
      <c r="S37" s="3"/>
      <c r="T37" s="3"/>
      <c r="U37" s="3"/>
      <c r="V37" s="3"/>
      <c r="W37" s="3"/>
      <c r="X37" s="3"/>
      <c r="Y37" s="3"/>
      <c r="Z37" s="5" t="s">
        <v>22</v>
      </c>
      <c r="AA37" s="3"/>
      <c r="AB37" s="3"/>
      <c r="AC37" s="3"/>
      <c r="AD37" s="22"/>
      <c r="AE37">
        <v>48</v>
      </c>
    </row>
    <row r="38" spans="1:31" ht="17.5" customHeight="1" x14ac:dyDescent="0.35">
      <c r="A38" s="65"/>
      <c r="B38" s="53"/>
      <c r="C38" s="83"/>
      <c r="D38" s="83"/>
      <c r="E38" s="83"/>
      <c r="F38" s="83"/>
      <c r="G38" s="83"/>
      <c r="H38" s="83"/>
      <c r="I38" s="5" t="s">
        <v>23</v>
      </c>
      <c r="J38" s="3"/>
      <c r="K38" s="3"/>
      <c r="L38" s="3"/>
      <c r="M38" s="3"/>
      <c r="N38" s="3"/>
      <c r="O38" s="3"/>
      <c r="P38" s="5" t="s">
        <v>23</v>
      </c>
      <c r="Q38" s="5"/>
      <c r="R38" s="3"/>
      <c r="S38" s="3"/>
      <c r="T38" s="3"/>
      <c r="U38" s="3"/>
      <c r="V38" s="3"/>
      <c r="W38" s="3"/>
      <c r="X38" s="3"/>
      <c r="Y38" s="3"/>
      <c r="Z38" s="5" t="s">
        <v>23</v>
      </c>
      <c r="AA38" s="3"/>
      <c r="AB38" s="3"/>
      <c r="AC38" s="3"/>
      <c r="AD38" s="3"/>
    </row>
    <row r="39" spans="1:31" ht="17.5" customHeight="1" x14ac:dyDescent="0.35">
      <c r="A39" s="65">
        <v>2024.1</v>
      </c>
      <c r="B39" s="53" t="s">
        <v>74</v>
      </c>
      <c r="C39" s="81" t="s">
        <v>101</v>
      </c>
      <c r="D39" s="81" t="s">
        <v>98</v>
      </c>
      <c r="E39" s="81" t="s">
        <v>80</v>
      </c>
      <c r="F39" s="81">
        <v>228.56299999999999</v>
      </c>
      <c r="G39" s="81">
        <v>6.45</v>
      </c>
      <c r="H39" s="81" t="s">
        <v>79</v>
      </c>
      <c r="I39" s="5" t="s">
        <v>21</v>
      </c>
      <c r="J39" s="13">
        <f>M39+7</f>
        <v>45419</v>
      </c>
      <c r="K39" s="13">
        <f>J39+14</f>
        <v>45433</v>
      </c>
      <c r="L39" s="15">
        <v>45398</v>
      </c>
      <c r="M39" s="13">
        <f>L39+14</f>
        <v>45412</v>
      </c>
      <c r="N39" s="13">
        <f>K39+14</f>
        <v>45447</v>
      </c>
      <c r="O39" s="13">
        <f>N39+14</f>
        <v>45461</v>
      </c>
      <c r="P39" s="5" t="s">
        <v>21</v>
      </c>
      <c r="Q39" s="18" t="s">
        <v>140</v>
      </c>
      <c r="R39" s="13" t="s">
        <v>140</v>
      </c>
      <c r="S39" s="13" t="s">
        <v>140</v>
      </c>
      <c r="T39" s="13" t="s">
        <v>140</v>
      </c>
      <c r="U39" s="13" t="s">
        <v>140</v>
      </c>
      <c r="V39" s="13" t="s">
        <v>140</v>
      </c>
      <c r="W39" s="13" t="s">
        <v>140</v>
      </c>
      <c r="X39" s="13" t="s">
        <v>140</v>
      </c>
      <c r="Y39" s="13" t="s">
        <v>140</v>
      </c>
      <c r="Z39" s="5" t="s">
        <v>21</v>
      </c>
      <c r="AA39" s="15">
        <f>O39+14</f>
        <v>45475</v>
      </c>
      <c r="AB39" s="21"/>
      <c r="AC39" s="15">
        <f>AA39+7</f>
        <v>45482</v>
      </c>
      <c r="AD39" s="13">
        <f>AC39+(AE40*30.4)</f>
        <v>46941.2</v>
      </c>
    </row>
    <row r="40" spans="1:31" ht="17.5" customHeight="1" x14ac:dyDescent="0.35">
      <c r="A40" s="65"/>
      <c r="B40" s="53"/>
      <c r="C40" s="82"/>
      <c r="D40" s="82"/>
      <c r="E40" s="82"/>
      <c r="F40" s="82"/>
      <c r="G40" s="82"/>
      <c r="H40" s="82"/>
      <c r="I40" s="5" t="s">
        <v>22</v>
      </c>
      <c r="J40" s="3"/>
      <c r="K40" s="3"/>
      <c r="L40" s="3"/>
      <c r="M40" s="3"/>
      <c r="N40" s="3"/>
      <c r="O40" s="3"/>
      <c r="P40" s="5" t="s">
        <v>22</v>
      </c>
      <c r="Q40" s="5"/>
      <c r="R40" s="3"/>
      <c r="S40" s="3"/>
      <c r="T40" s="3"/>
      <c r="U40" s="3"/>
      <c r="V40" s="3"/>
      <c r="W40" s="3"/>
      <c r="X40" s="3"/>
      <c r="Y40" s="3"/>
      <c r="Z40" s="5" t="s">
        <v>22</v>
      </c>
      <c r="AA40" s="3"/>
      <c r="AB40" s="3"/>
      <c r="AC40" s="3"/>
      <c r="AD40" s="22"/>
      <c r="AE40">
        <v>48</v>
      </c>
    </row>
    <row r="41" spans="1:31" ht="17.5" customHeight="1" x14ac:dyDescent="0.35">
      <c r="A41" s="65"/>
      <c r="B41" s="53"/>
      <c r="C41" s="83"/>
      <c r="D41" s="83"/>
      <c r="E41" s="83"/>
      <c r="F41" s="83"/>
      <c r="G41" s="83"/>
      <c r="H41" s="83"/>
      <c r="I41" s="5" t="s">
        <v>23</v>
      </c>
      <c r="J41" s="3"/>
      <c r="K41" s="3"/>
      <c r="L41" s="3"/>
      <c r="M41" s="3"/>
      <c r="N41" s="3"/>
      <c r="O41" s="3"/>
      <c r="P41" s="5" t="s">
        <v>23</v>
      </c>
      <c r="Q41" s="5"/>
      <c r="R41" s="3"/>
      <c r="S41" s="3"/>
      <c r="T41" s="3"/>
      <c r="U41" s="3"/>
      <c r="V41" s="3"/>
      <c r="W41" s="3"/>
      <c r="X41" s="3"/>
      <c r="Y41" s="3"/>
      <c r="Z41" s="5" t="s">
        <v>23</v>
      </c>
      <c r="AA41" s="3"/>
      <c r="AB41" s="3"/>
      <c r="AC41" s="3"/>
      <c r="AD41" s="3"/>
    </row>
    <row r="42" spans="1:31" ht="17.5" customHeight="1" x14ac:dyDescent="0.35">
      <c r="A42" s="65">
        <v>2024.2</v>
      </c>
      <c r="B42" s="53" t="s">
        <v>74</v>
      </c>
      <c r="C42" s="81" t="s">
        <v>99</v>
      </c>
      <c r="D42" s="81" t="s">
        <v>98</v>
      </c>
      <c r="E42" s="81" t="s">
        <v>80</v>
      </c>
      <c r="F42" s="81">
        <v>152.375</v>
      </c>
      <c r="G42" s="81">
        <v>4.3</v>
      </c>
      <c r="H42" s="81" t="s">
        <v>79</v>
      </c>
      <c r="I42" s="5" t="s">
        <v>21</v>
      </c>
      <c r="J42" s="13">
        <f>M42+7</f>
        <v>45421</v>
      </c>
      <c r="K42" s="13">
        <f>J42+14</f>
        <v>45435</v>
      </c>
      <c r="L42" s="15">
        <v>45400</v>
      </c>
      <c r="M42" s="13">
        <f>L42+14</f>
        <v>45414</v>
      </c>
      <c r="N42" s="13">
        <f>K42+14</f>
        <v>45449</v>
      </c>
      <c r="O42" s="13">
        <f>N42+14</f>
        <v>45463</v>
      </c>
      <c r="P42" s="5" t="s">
        <v>21</v>
      </c>
      <c r="Q42" s="18" t="s">
        <v>140</v>
      </c>
      <c r="R42" s="13" t="s">
        <v>140</v>
      </c>
      <c r="S42" s="13" t="s">
        <v>140</v>
      </c>
      <c r="T42" s="13" t="s">
        <v>140</v>
      </c>
      <c r="U42" s="13" t="s">
        <v>140</v>
      </c>
      <c r="V42" s="13" t="s">
        <v>140</v>
      </c>
      <c r="W42" s="13" t="s">
        <v>140</v>
      </c>
      <c r="X42" s="13" t="s">
        <v>140</v>
      </c>
      <c r="Y42" s="13" t="s">
        <v>140</v>
      </c>
      <c r="Z42" s="5" t="s">
        <v>21</v>
      </c>
      <c r="AA42" s="15">
        <f>O42+14</f>
        <v>45477</v>
      </c>
      <c r="AB42" s="21"/>
      <c r="AC42" s="15">
        <f>AA42+7</f>
        <v>45484</v>
      </c>
      <c r="AD42" s="13">
        <f>AC42+(AE43*30.4)</f>
        <v>46943.199999999997</v>
      </c>
    </row>
    <row r="43" spans="1:31" ht="17.5" customHeight="1" x14ac:dyDescent="0.35">
      <c r="A43" s="65"/>
      <c r="B43" s="53"/>
      <c r="C43" s="82"/>
      <c r="D43" s="82"/>
      <c r="E43" s="82"/>
      <c r="F43" s="82"/>
      <c r="G43" s="82"/>
      <c r="H43" s="82"/>
      <c r="I43" s="5" t="s">
        <v>22</v>
      </c>
      <c r="J43" s="3"/>
      <c r="K43" s="3" t="s">
        <v>145</v>
      </c>
      <c r="L43" s="3"/>
      <c r="M43" s="3"/>
      <c r="N43" s="3"/>
      <c r="O43" s="3"/>
      <c r="P43" s="5" t="s">
        <v>22</v>
      </c>
      <c r="Q43" s="5"/>
      <c r="R43" s="3"/>
      <c r="S43" s="3"/>
      <c r="T43" s="3"/>
      <c r="U43" s="3"/>
      <c r="V43" s="3"/>
      <c r="W43" s="3"/>
      <c r="X43" s="3"/>
      <c r="Y43" s="3"/>
      <c r="Z43" s="5" t="s">
        <v>22</v>
      </c>
      <c r="AA43" s="3"/>
      <c r="AB43" s="3"/>
      <c r="AC43" s="3"/>
      <c r="AD43" s="22"/>
      <c r="AE43">
        <v>48</v>
      </c>
    </row>
    <row r="44" spans="1:31" ht="17.5" customHeight="1" x14ac:dyDescent="0.35">
      <c r="A44" s="65"/>
      <c r="B44" s="53"/>
      <c r="C44" s="83"/>
      <c r="D44" s="83"/>
      <c r="E44" s="83"/>
      <c r="F44" s="83"/>
      <c r="G44" s="83"/>
      <c r="H44" s="83"/>
      <c r="I44" s="5" t="s">
        <v>23</v>
      </c>
      <c r="J44" s="3"/>
      <c r="K44" s="3"/>
      <c r="L44" s="3"/>
      <c r="M44" s="3"/>
      <c r="N44" s="3"/>
      <c r="O44" s="3"/>
      <c r="P44" s="5" t="s">
        <v>23</v>
      </c>
      <c r="Q44" s="5"/>
      <c r="R44" s="3"/>
      <c r="S44" s="3"/>
      <c r="T44" s="3"/>
      <c r="U44" s="3"/>
      <c r="V44" s="3"/>
      <c r="W44" s="3"/>
      <c r="X44" s="3"/>
      <c r="Y44" s="3"/>
      <c r="Z44" s="5" t="s">
        <v>23</v>
      </c>
      <c r="AA44" s="3"/>
      <c r="AB44" s="3"/>
      <c r="AC44" s="3"/>
      <c r="AD44" s="3"/>
    </row>
    <row r="45" spans="1:31" ht="17.5" customHeight="1" x14ac:dyDescent="0.35">
      <c r="A45" s="65">
        <v>2024.6</v>
      </c>
      <c r="B45" s="53" t="s">
        <v>74</v>
      </c>
      <c r="C45" s="81" t="s">
        <v>100</v>
      </c>
      <c r="D45" s="81" t="s">
        <v>98</v>
      </c>
      <c r="E45" s="81" t="s">
        <v>80</v>
      </c>
      <c r="F45" s="81">
        <v>190.46899999999999</v>
      </c>
      <c r="G45" s="81">
        <v>5.38</v>
      </c>
      <c r="H45" s="81" t="s">
        <v>79</v>
      </c>
      <c r="I45" s="5" t="s">
        <v>21</v>
      </c>
      <c r="J45" s="13">
        <f>M45+7</f>
        <v>45482</v>
      </c>
      <c r="K45" s="13">
        <f>J45+14</f>
        <v>45496</v>
      </c>
      <c r="L45" s="15">
        <v>45461</v>
      </c>
      <c r="M45" s="13">
        <f>L45+14</f>
        <v>45475</v>
      </c>
      <c r="N45" s="13">
        <f>K45+14</f>
        <v>45510</v>
      </c>
      <c r="O45" s="13">
        <f>N45+14</f>
        <v>45524</v>
      </c>
      <c r="P45" s="5" t="s">
        <v>21</v>
      </c>
      <c r="Q45" s="18" t="s">
        <v>140</v>
      </c>
      <c r="R45" s="13" t="s">
        <v>140</v>
      </c>
      <c r="S45" s="13" t="s">
        <v>140</v>
      </c>
      <c r="T45" s="13" t="s">
        <v>140</v>
      </c>
      <c r="U45" s="13" t="s">
        <v>140</v>
      </c>
      <c r="V45" s="13" t="s">
        <v>140</v>
      </c>
      <c r="W45" s="13" t="s">
        <v>140</v>
      </c>
      <c r="X45" s="13" t="s">
        <v>140</v>
      </c>
      <c r="Y45" s="13" t="s">
        <v>140</v>
      </c>
      <c r="Z45" s="5" t="s">
        <v>21</v>
      </c>
      <c r="AA45" s="15">
        <f>O45+14</f>
        <v>45538</v>
      </c>
      <c r="AB45" s="21"/>
      <c r="AC45" s="15">
        <f>AA45+7</f>
        <v>45545</v>
      </c>
      <c r="AD45" s="13">
        <f>AC45+(AE46*30.4)</f>
        <v>47004.2</v>
      </c>
    </row>
    <row r="46" spans="1:31" ht="17.5" customHeight="1" x14ac:dyDescent="0.35">
      <c r="A46" s="65"/>
      <c r="B46" s="53"/>
      <c r="C46" s="82"/>
      <c r="D46" s="82"/>
      <c r="E46" s="82"/>
      <c r="F46" s="82"/>
      <c r="G46" s="82"/>
      <c r="H46" s="82"/>
      <c r="I46" s="5" t="s">
        <v>22</v>
      </c>
      <c r="J46" s="3"/>
      <c r="K46" s="3"/>
      <c r="L46" s="3"/>
      <c r="M46" s="3"/>
      <c r="N46" s="3"/>
      <c r="O46" s="3"/>
      <c r="P46" s="5" t="s">
        <v>22</v>
      </c>
      <c r="Q46" s="5"/>
      <c r="R46" s="3"/>
      <c r="S46" s="3"/>
      <c r="T46" s="3"/>
      <c r="U46" s="3"/>
      <c r="V46" s="3"/>
      <c r="W46" s="3"/>
      <c r="X46" s="3"/>
      <c r="Y46" s="3"/>
      <c r="Z46" s="5" t="s">
        <v>22</v>
      </c>
      <c r="AA46" s="3"/>
      <c r="AB46" s="3"/>
      <c r="AC46" s="3"/>
      <c r="AD46" s="22"/>
      <c r="AE46">
        <v>48</v>
      </c>
    </row>
    <row r="47" spans="1:31" ht="17.5" customHeight="1" x14ac:dyDescent="0.35">
      <c r="A47" s="65"/>
      <c r="B47" s="53"/>
      <c r="C47" s="83"/>
      <c r="D47" s="83"/>
      <c r="E47" s="83"/>
      <c r="F47" s="83"/>
      <c r="G47" s="83"/>
      <c r="H47" s="83"/>
      <c r="I47" s="5" t="s">
        <v>23</v>
      </c>
      <c r="J47" s="3"/>
      <c r="K47" s="3"/>
      <c r="L47" s="3"/>
      <c r="M47" s="3"/>
      <c r="N47" s="3"/>
      <c r="O47" s="3"/>
      <c r="P47" s="5" t="s">
        <v>23</v>
      </c>
      <c r="Q47" s="5"/>
      <c r="R47" s="3"/>
      <c r="S47" s="3"/>
      <c r="T47" s="3"/>
      <c r="U47" s="3"/>
      <c r="V47" s="3"/>
      <c r="W47" s="3"/>
      <c r="X47" s="3"/>
      <c r="Y47" s="3"/>
      <c r="Z47" s="5" t="s">
        <v>23</v>
      </c>
      <c r="AA47" s="3"/>
      <c r="AB47" s="3"/>
      <c r="AC47" s="3"/>
      <c r="AD47" s="3"/>
    </row>
    <row r="48" spans="1:31" ht="17.5" customHeight="1" x14ac:dyDescent="0.35">
      <c r="A48" s="66">
        <v>2027.1</v>
      </c>
      <c r="B48" s="53" t="s">
        <v>74</v>
      </c>
      <c r="C48" s="81" t="s">
        <v>93</v>
      </c>
      <c r="D48" s="81" t="s">
        <v>78</v>
      </c>
      <c r="E48" s="81" t="s">
        <v>80</v>
      </c>
      <c r="F48" s="81">
        <v>761.87599999999998</v>
      </c>
      <c r="G48" s="81">
        <v>21.5</v>
      </c>
      <c r="H48" s="81" t="s">
        <v>79</v>
      </c>
      <c r="I48" s="5" t="s">
        <v>21</v>
      </c>
      <c r="J48" s="13">
        <f>M48+7</f>
        <v>46460</v>
      </c>
      <c r="K48" s="13">
        <f>J48+14</f>
        <v>46474</v>
      </c>
      <c r="L48" s="15">
        <v>46439</v>
      </c>
      <c r="M48" s="13">
        <f>L48+14</f>
        <v>46453</v>
      </c>
      <c r="N48" s="13">
        <f>K48+14</f>
        <v>46488</v>
      </c>
      <c r="O48" s="13">
        <f>N48+14</f>
        <v>46502</v>
      </c>
      <c r="P48" s="5" t="s">
        <v>21</v>
      </c>
      <c r="Q48" s="18">
        <f>O48+14</f>
        <v>46516</v>
      </c>
      <c r="R48" s="13">
        <f>Q48+14</f>
        <v>46530</v>
      </c>
      <c r="S48" s="13">
        <f>R48+7</f>
        <v>46537</v>
      </c>
      <c r="T48" s="13">
        <f>S48+35</f>
        <v>46572</v>
      </c>
      <c r="U48" s="13">
        <f>T48+28</f>
        <v>46600</v>
      </c>
      <c r="V48" s="13">
        <f>U48+14</f>
        <v>46614</v>
      </c>
      <c r="W48" s="13">
        <f>V48+7</f>
        <v>46621</v>
      </c>
      <c r="X48" s="13">
        <f>W48+7</f>
        <v>46628</v>
      </c>
      <c r="Y48" s="13">
        <f>X48+14</f>
        <v>46642</v>
      </c>
      <c r="Z48" s="5" t="s">
        <v>21</v>
      </c>
      <c r="AA48" s="15">
        <f>Y48+7</f>
        <v>46649</v>
      </c>
      <c r="AB48" s="21"/>
      <c r="AC48" s="15">
        <f>AA48+7</f>
        <v>46656</v>
      </c>
      <c r="AD48" s="13">
        <f>AC48+(AE49*30.4)</f>
        <v>47020.800000000003</v>
      </c>
    </row>
    <row r="49" spans="1:32" ht="17.5" customHeight="1" x14ac:dyDescent="0.35">
      <c r="A49" s="66"/>
      <c r="B49" s="53"/>
      <c r="C49" s="82"/>
      <c r="D49" s="82"/>
      <c r="E49" s="82"/>
      <c r="F49" s="82"/>
      <c r="G49" s="82"/>
      <c r="H49" s="82"/>
      <c r="I49" s="5" t="s">
        <v>22</v>
      </c>
      <c r="J49" s="3"/>
      <c r="K49" s="3"/>
      <c r="L49" s="3"/>
      <c r="M49" s="3"/>
      <c r="N49" s="3"/>
      <c r="O49" s="3"/>
      <c r="P49" s="5" t="s">
        <v>22</v>
      </c>
      <c r="Q49" s="5"/>
      <c r="R49" s="3"/>
      <c r="S49" s="3"/>
      <c r="T49" s="3"/>
      <c r="U49" s="3"/>
      <c r="V49" s="3"/>
      <c r="W49" s="3"/>
      <c r="X49" s="3"/>
      <c r="Y49" s="3"/>
      <c r="Z49" s="5" t="s">
        <v>22</v>
      </c>
      <c r="AA49" s="3"/>
      <c r="AB49" s="3"/>
      <c r="AC49" s="3"/>
      <c r="AD49" s="22"/>
      <c r="AE49">
        <v>12</v>
      </c>
    </row>
    <row r="50" spans="1:32" ht="17.5" customHeight="1" x14ac:dyDescent="0.35">
      <c r="A50" s="66"/>
      <c r="B50" s="53"/>
      <c r="C50" s="83"/>
      <c r="D50" s="83"/>
      <c r="E50" s="83"/>
      <c r="F50" s="83"/>
      <c r="G50" s="83"/>
      <c r="H50" s="83"/>
      <c r="I50" s="5" t="s">
        <v>23</v>
      </c>
      <c r="J50" s="3"/>
      <c r="K50" s="3"/>
      <c r="L50" s="3"/>
      <c r="M50" s="3"/>
      <c r="N50" s="3"/>
      <c r="O50" s="3"/>
      <c r="P50" s="5" t="s">
        <v>23</v>
      </c>
      <c r="Q50" s="5"/>
      <c r="R50" s="3"/>
      <c r="S50" s="3"/>
      <c r="T50" s="3"/>
      <c r="U50" s="3"/>
      <c r="V50" s="3"/>
      <c r="W50" s="3"/>
      <c r="X50" s="3"/>
      <c r="Y50" s="3"/>
      <c r="Z50" s="5" t="s">
        <v>23</v>
      </c>
      <c r="AA50" s="3"/>
      <c r="AB50" s="3"/>
      <c r="AC50" s="3"/>
      <c r="AD50" s="3"/>
    </row>
    <row r="51" spans="1:32" ht="17.5" customHeight="1" x14ac:dyDescent="0.35">
      <c r="A51" s="64">
        <v>2026.2</v>
      </c>
      <c r="B51" s="53" t="s">
        <v>74</v>
      </c>
      <c r="C51" s="81" t="s">
        <v>94</v>
      </c>
      <c r="D51" s="81" t="s">
        <v>78</v>
      </c>
      <c r="E51" s="81" t="s">
        <v>80</v>
      </c>
      <c r="F51" s="81">
        <v>571.40700000000004</v>
      </c>
      <c r="G51" s="81">
        <v>16.13</v>
      </c>
      <c r="H51" s="81" t="s">
        <v>79</v>
      </c>
      <c r="I51" s="5" t="s">
        <v>21</v>
      </c>
      <c r="J51" s="13">
        <f>M51+7</f>
        <v>46184</v>
      </c>
      <c r="K51" s="13">
        <f>J51+14</f>
        <v>46198</v>
      </c>
      <c r="L51" s="15">
        <v>46163</v>
      </c>
      <c r="M51" s="13">
        <f>L51+14</f>
        <v>46177</v>
      </c>
      <c r="N51" s="13">
        <f>K51+14</f>
        <v>46212</v>
      </c>
      <c r="O51" s="13">
        <f>N51+14</f>
        <v>46226</v>
      </c>
      <c r="P51" s="5" t="s">
        <v>21</v>
      </c>
      <c r="Q51" s="18">
        <f>O51+14</f>
        <v>46240</v>
      </c>
      <c r="R51" s="13">
        <f>Q51+14</f>
        <v>46254</v>
      </c>
      <c r="S51" s="13">
        <f>R51+7</f>
        <v>46261</v>
      </c>
      <c r="T51" s="13">
        <f>S51+35</f>
        <v>46296</v>
      </c>
      <c r="U51" s="13">
        <f>T51+28</f>
        <v>46324</v>
      </c>
      <c r="V51" s="13">
        <f>U51+14</f>
        <v>46338</v>
      </c>
      <c r="W51" s="13">
        <f>V51+7</f>
        <v>46345</v>
      </c>
      <c r="X51" s="13">
        <f>W51+7</f>
        <v>46352</v>
      </c>
      <c r="Y51" s="13">
        <f>X51+14</f>
        <v>46366</v>
      </c>
      <c r="Z51" s="5" t="s">
        <v>21</v>
      </c>
      <c r="AA51" s="15">
        <f>Y51+7</f>
        <v>46373</v>
      </c>
      <c r="AB51" s="21"/>
      <c r="AC51" s="15">
        <f>AA51+7</f>
        <v>46380</v>
      </c>
      <c r="AD51" s="13">
        <f>AC51+(AE52*30.4)</f>
        <v>46562.400000000001</v>
      </c>
    </row>
    <row r="52" spans="1:32" ht="17.5" customHeight="1" x14ac:dyDescent="0.35">
      <c r="A52" s="64"/>
      <c r="B52" s="53"/>
      <c r="C52" s="82"/>
      <c r="D52" s="82"/>
      <c r="E52" s="82"/>
      <c r="F52" s="82"/>
      <c r="G52" s="82"/>
      <c r="H52" s="82"/>
      <c r="I52" s="5" t="s">
        <v>22</v>
      </c>
      <c r="J52" s="3"/>
      <c r="K52" s="3" t="s">
        <v>145</v>
      </c>
      <c r="L52" s="3"/>
      <c r="M52" s="3"/>
      <c r="N52" s="3"/>
      <c r="O52" s="3"/>
      <c r="P52" s="5" t="s">
        <v>22</v>
      </c>
      <c r="Q52" s="5"/>
      <c r="R52" s="3"/>
      <c r="S52" s="3"/>
      <c r="T52" s="3"/>
      <c r="U52" s="3"/>
      <c r="V52" s="3"/>
      <c r="W52" s="3"/>
      <c r="X52" s="3"/>
      <c r="Y52" s="3"/>
      <c r="Z52" s="5" t="s">
        <v>22</v>
      </c>
      <c r="AA52" s="3"/>
      <c r="AB52" s="3"/>
      <c r="AC52" s="3"/>
      <c r="AD52" s="22"/>
      <c r="AE52">
        <v>6</v>
      </c>
    </row>
    <row r="53" spans="1:32" ht="17.5" customHeight="1" x14ac:dyDescent="0.35">
      <c r="A53" s="64"/>
      <c r="B53" s="53"/>
      <c r="C53" s="83"/>
      <c r="D53" s="83"/>
      <c r="E53" s="83"/>
      <c r="F53" s="83"/>
      <c r="G53" s="83"/>
      <c r="H53" s="83"/>
      <c r="I53" s="5" t="s">
        <v>23</v>
      </c>
      <c r="J53" s="3"/>
      <c r="K53" s="3"/>
      <c r="L53" s="3"/>
      <c r="M53" s="3"/>
      <c r="N53" s="3"/>
      <c r="O53" s="3"/>
      <c r="P53" s="5" t="s">
        <v>23</v>
      </c>
      <c r="Q53" s="5"/>
      <c r="R53" s="3"/>
      <c r="S53" s="3"/>
      <c r="T53" s="3"/>
      <c r="U53" s="3"/>
      <c r="V53" s="3"/>
      <c r="W53" s="3"/>
      <c r="X53" s="3"/>
      <c r="Y53" s="3"/>
      <c r="Z53" s="5" t="s">
        <v>23</v>
      </c>
      <c r="AA53" s="3"/>
      <c r="AB53" s="3"/>
      <c r="AC53" s="3"/>
      <c r="AD53" s="3"/>
    </row>
    <row r="54" spans="1:32" ht="17.5" customHeight="1" x14ac:dyDescent="0.35">
      <c r="A54" s="67">
        <v>2025.3</v>
      </c>
      <c r="B54" s="53" t="s">
        <v>74</v>
      </c>
      <c r="C54" s="81" t="s">
        <v>143</v>
      </c>
      <c r="D54" s="81" t="s">
        <v>78</v>
      </c>
      <c r="E54" s="81" t="s">
        <v>80</v>
      </c>
      <c r="F54" s="81">
        <v>571.40700000000004</v>
      </c>
      <c r="G54" s="81">
        <v>16.13</v>
      </c>
      <c r="H54" s="81" t="s">
        <v>79</v>
      </c>
      <c r="I54" s="5" t="s">
        <v>21</v>
      </c>
      <c r="J54" s="13">
        <f>M54+7</f>
        <v>45813</v>
      </c>
      <c r="K54" s="13">
        <f>J54+14</f>
        <v>45827</v>
      </c>
      <c r="L54" s="15">
        <v>45792</v>
      </c>
      <c r="M54" s="13">
        <f>L54+14</f>
        <v>45806</v>
      </c>
      <c r="N54" s="13">
        <f>K54+14</f>
        <v>45841</v>
      </c>
      <c r="O54" s="13">
        <f>N54+14</f>
        <v>45855</v>
      </c>
      <c r="P54" s="5" t="s">
        <v>21</v>
      </c>
      <c r="Q54" s="18">
        <f>O54+14</f>
        <v>45869</v>
      </c>
      <c r="R54" s="13">
        <f>Q54+14</f>
        <v>45883</v>
      </c>
      <c r="S54" s="13">
        <f>R54+7</f>
        <v>45890</v>
      </c>
      <c r="T54" s="13">
        <f>S54+35</f>
        <v>45925</v>
      </c>
      <c r="U54" s="13">
        <f>T54+28</f>
        <v>45953</v>
      </c>
      <c r="V54" s="13">
        <f>U54+14</f>
        <v>45967</v>
      </c>
      <c r="W54" s="13">
        <f>V54+7</f>
        <v>45974</v>
      </c>
      <c r="X54" s="13">
        <f>W54+7</f>
        <v>45981</v>
      </c>
      <c r="Y54" s="13">
        <f>X54+14</f>
        <v>45995</v>
      </c>
      <c r="Z54" s="5" t="s">
        <v>21</v>
      </c>
      <c r="AA54" s="15">
        <f>Y54+7</f>
        <v>46002</v>
      </c>
      <c r="AB54" s="21"/>
      <c r="AC54" s="15">
        <f>AA54+7</f>
        <v>46009</v>
      </c>
      <c r="AD54" s="13">
        <f>AC54+(AE55*30.4)</f>
        <v>46282.6</v>
      </c>
    </row>
    <row r="55" spans="1:32" ht="17.5" customHeight="1" x14ac:dyDescent="0.35">
      <c r="A55" s="67"/>
      <c r="B55" s="53"/>
      <c r="C55" s="82"/>
      <c r="D55" s="82"/>
      <c r="E55" s="82"/>
      <c r="F55" s="82"/>
      <c r="G55" s="82"/>
      <c r="H55" s="82"/>
      <c r="I55" s="5" t="s">
        <v>22</v>
      </c>
      <c r="J55" s="3"/>
      <c r="K55" s="3"/>
      <c r="L55" s="3"/>
      <c r="M55" s="3"/>
      <c r="N55" s="3"/>
      <c r="O55" s="3"/>
      <c r="P55" s="5" t="s">
        <v>22</v>
      </c>
      <c r="Q55" s="5"/>
      <c r="R55" s="3"/>
      <c r="S55" s="3"/>
      <c r="T55" s="3"/>
      <c r="U55" s="3"/>
      <c r="V55" s="3"/>
      <c r="W55" s="3"/>
      <c r="X55" s="3"/>
      <c r="Y55" s="3"/>
      <c r="Z55" s="5" t="s">
        <v>22</v>
      </c>
      <c r="AA55" s="3"/>
      <c r="AB55" s="3"/>
      <c r="AC55" s="3"/>
      <c r="AD55" s="22"/>
      <c r="AE55">
        <v>9</v>
      </c>
    </row>
    <row r="56" spans="1:32" ht="17.5" customHeight="1" x14ac:dyDescent="0.35">
      <c r="A56" s="67"/>
      <c r="B56" s="53"/>
      <c r="C56" s="83"/>
      <c r="D56" s="83"/>
      <c r="E56" s="83"/>
      <c r="F56" s="83"/>
      <c r="G56" s="83"/>
      <c r="H56" s="83"/>
      <c r="I56" s="5" t="s">
        <v>23</v>
      </c>
      <c r="J56" s="3"/>
      <c r="K56" s="3"/>
      <c r="L56" s="3"/>
      <c r="M56" s="3"/>
      <c r="N56" s="3"/>
      <c r="O56" s="3"/>
      <c r="P56" s="5" t="s">
        <v>23</v>
      </c>
      <c r="Q56" s="5"/>
      <c r="R56" s="3"/>
      <c r="S56" s="3"/>
      <c r="T56" s="3"/>
      <c r="U56" s="3"/>
      <c r="V56" s="3"/>
      <c r="W56" s="3"/>
      <c r="X56" s="3"/>
      <c r="Y56" s="3"/>
      <c r="Z56" s="5" t="s">
        <v>23</v>
      </c>
      <c r="AA56" s="3"/>
      <c r="AB56" s="3"/>
      <c r="AC56" s="3"/>
      <c r="AD56" s="3"/>
    </row>
    <row r="57" spans="1:32" ht="17.5" customHeight="1" x14ac:dyDescent="0.35">
      <c r="A57" s="67">
        <v>2025.5</v>
      </c>
      <c r="B57" s="53" t="s">
        <v>74</v>
      </c>
      <c r="C57" s="81" t="s">
        <v>95</v>
      </c>
      <c r="D57" s="81" t="s">
        <v>84</v>
      </c>
      <c r="E57" s="81" t="s">
        <v>80</v>
      </c>
      <c r="F57" s="81">
        <v>190.46899999999999</v>
      </c>
      <c r="G57" s="81">
        <v>5.38</v>
      </c>
      <c r="H57" s="81" t="s">
        <v>91</v>
      </c>
      <c r="I57" s="5" t="s">
        <v>21</v>
      </c>
      <c r="J57" s="13">
        <f>M57+7</f>
        <v>45915</v>
      </c>
      <c r="K57" s="13">
        <f>J57+14</f>
        <v>45929</v>
      </c>
      <c r="L57" s="15">
        <v>45894</v>
      </c>
      <c r="M57" s="13">
        <f>L57+14</f>
        <v>45908</v>
      </c>
      <c r="N57" s="13">
        <f>K57+14</f>
        <v>45943</v>
      </c>
      <c r="O57" s="13">
        <f>N57+14</f>
        <v>45957</v>
      </c>
      <c r="P57" s="5" t="s">
        <v>21</v>
      </c>
      <c r="Q57" s="18">
        <f>O57+14</f>
        <v>45971</v>
      </c>
      <c r="R57" s="13">
        <f>Q57+14</f>
        <v>45985</v>
      </c>
      <c r="S57" s="13">
        <f>R57+7</f>
        <v>45992</v>
      </c>
      <c r="T57" s="13">
        <f>S57+35</f>
        <v>46027</v>
      </c>
      <c r="U57" s="13">
        <f>T57+28</f>
        <v>46055</v>
      </c>
      <c r="V57" s="13">
        <f>U57+14</f>
        <v>46069</v>
      </c>
      <c r="W57" s="13">
        <f>V57+7</f>
        <v>46076</v>
      </c>
      <c r="X57" s="13">
        <f>W57+7</f>
        <v>46083</v>
      </c>
      <c r="Y57" s="13">
        <f>X57+14</f>
        <v>46097</v>
      </c>
      <c r="Z57" s="5" t="s">
        <v>21</v>
      </c>
      <c r="AA57" s="15">
        <f>Y57+7</f>
        <v>46104</v>
      </c>
      <c r="AB57" s="21"/>
      <c r="AC57" s="15">
        <f>AA57+7</f>
        <v>46111</v>
      </c>
      <c r="AD57" s="13">
        <f>AC57+(AE58*30.4)</f>
        <v>46293.4</v>
      </c>
    </row>
    <row r="58" spans="1:32" ht="17.5" customHeight="1" x14ac:dyDescent="0.35">
      <c r="A58" s="67"/>
      <c r="B58" s="53"/>
      <c r="C58" s="82"/>
      <c r="D58" s="82"/>
      <c r="E58" s="82"/>
      <c r="F58" s="82"/>
      <c r="G58" s="82"/>
      <c r="H58" s="82"/>
      <c r="I58" s="5" t="s">
        <v>22</v>
      </c>
      <c r="J58" s="3"/>
      <c r="K58" s="3"/>
      <c r="L58" s="3"/>
      <c r="M58" s="3"/>
      <c r="N58" s="3"/>
      <c r="O58" s="3"/>
      <c r="P58" s="5" t="s">
        <v>22</v>
      </c>
      <c r="Q58" s="5"/>
      <c r="R58" s="3"/>
      <c r="S58" s="3"/>
      <c r="T58" s="3"/>
      <c r="U58" s="3"/>
      <c r="V58" s="3"/>
      <c r="W58" s="3"/>
      <c r="X58" s="3"/>
      <c r="Y58" s="3"/>
      <c r="Z58" s="5" t="s">
        <v>22</v>
      </c>
      <c r="AA58" s="3"/>
      <c r="AB58" s="3"/>
      <c r="AC58" s="3"/>
      <c r="AD58" s="22"/>
      <c r="AE58">
        <v>6</v>
      </c>
    </row>
    <row r="59" spans="1:32" ht="17.5" customHeight="1" x14ac:dyDescent="0.35">
      <c r="A59" s="67"/>
      <c r="B59" s="53"/>
      <c r="C59" s="83"/>
      <c r="D59" s="83"/>
      <c r="E59" s="83"/>
      <c r="F59" s="83"/>
      <c r="G59" s="83"/>
      <c r="H59" s="83"/>
      <c r="I59" s="5" t="s">
        <v>23</v>
      </c>
      <c r="J59" s="3"/>
      <c r="K59" s="3"/>
      <c r="L59" s="3"/>
      <c r="M59" s="3"/>
      <c r="N59" s="3"/>
      <c r="O59" s="3"/>
      <c r="P59" s="5" t="s">
        <v>23</v>
      </c>
      <c r="Q59" s="5"/>
      <c r="R59" s="3"/>
      <c r="S59" s="3"/>
      <c r="T59" s="3"/>
      <c r="U59" s="3"/>
      <c r="V59" s="3"/>
      <c r="W59" s="3"/>
      <c r="X59" s="3"/>
      <c r="Y59" s="3"/>
      <c r="Z59" s="5" t="s">
        <v>23</v>
      </c>
      <c r="AA59" s="3"/>
      <c r="AB59" s="3"/>
      <c r="AC59" s="3"/>
      <c r="AD59" s="3"/>
    </row>
    <row r="60" spans="1:32" ht="17.5" customHeight="1" x14ac:dyDescent="0.35">
      <c r="A60" s="64">
        <v>2026.3</v>
      </c>
      <c r="B60" s="53" t="s">
        <v>74</v>
      </c>
      <c r="C60" s="81" t="s">
        <v>96</v>
      </c>
      <c r="D60" s="81" t="s">
        <v>84</v>
      </c>
      <c r="E60" s="81" t="s">
        <v>80</v>
      </c>
      <c r="F60" s="81">
        <v>66.664000000000001</v>
      </c>
      <c r="G60" s="81">
        <v>1.88</v>
      </c>
      <c r="H60" s="81" t="s">
        <v>79</v>
      </c>
      <c r="I60" s="5" t="s">
        <v>21</v>
      </c>
      <c r="J60" s="13">
        <f>M60+7</f>
        <v>46205</v>
      </c>
      <c r="K60" s="13">
        <f>J60+14</f>
        <v>46219</v>
      </c>
      <c r="L60" s="15">
        <v>46184</v>
      </c>
      <c r="M60" s="13">
        <f>L60+14</f>
        <v>46198</v>
      </c>
      <c r="N60" s="13">
        <f>K60+14</f>
        <v>46233</v>
      </c>
      <c r="O60" s="13">
        <f>N60+14</f>
        <v>46247</v>
      </c>
      <c r="P60" s="5" t="s">
        <v>21</v>
      </c>
      <c r="Q60" s="18" t="s">
        <v>140</v>
      </c>
      <c r="R60" s="13" t="s">
        <v>140</v>
      </c>
      <c r="S60" s="13" t="s">
        <v>140</v>
      </c>
      <c r="T60" s="13" t="s">
        <v>140</v>
      </c>
      <c r="U60" s="13" t="s">
        <v>140</v>
      </c>
      <c r="V60" s="13" t="s">
        <v>140</v>
      </c>
      <c r="W60" s="13" t="s">
        <v>140</v>
      </c>
      <c r="X60" s="13" t="s">
        <v>140</v>
      </c>
      <c r="Y60" s="13" t="s">
        <v>140</v>
      </c>
      <c r="Z60" s="5" t="s">
        <v>21</v>
      </c>
      <c r="AA60" s="15">
        <f>O60+14</f>
        <v>46261</v>
      </c>
      <c r="AB60" s="21"/>
      <c r="AC60" s="15">
        <f>AA60+7</f>
        <v>46268</v>
      </c>
      <c r="AD60" s="13">
        <f>AC60+(AE61*30.4)</f>
        <v>46541.599999999999</v>
      </c>
    </row>
    <row r="61" spans="1:32" ht="17.5" customHeight="1" x14ac:dyDescent="0.35">
      <c r="A61" s="64"/>
      <c r="B61" s="53"/>
      <c r="C61" s="82"/>
      <c r="D61" s="82"/>
      <c r="E61" s="82"/>
      <c r="F61" s="82"/>
      <c r="G61" s="82"/>
      <c r="H61" s="82"/>
      <c r="I61" s="5" t="s">
        <v>22</v>
      </c>
      <c r="J61" s="3"/>
      <c r="K61" s="3"/>
      <c r="L61" s="3"/>
      <c r="M61" s="3"/>
      <c r="N61" s="3"/>
      <c r="O61" s="3"/>
      <c r="P61" s="5" t="s">
        <v>22</v>
      </c>
      <c r="Q61" s="5"/>
      <c r="R61" s="3"/>
      <c r="S61" s="3"/>
      <c r="T61" s="3"/>
      <c r="U61" s="3"/>
      <c r="V61" s="3"/>
      <c r="W61" s="3"/>
      <c r="X61" s="3"/>
      <c r="Y61" s="3"/>
      <c r="Z61" s="5" t="s">
        <v>22</v>
      </c>
      <c r="AA61" s="3"/>
      <c r="AB61" s="3"/>
      <c r="AC61" s="3"/>
      <c r="AD61" s="22"/>
      <c r="AE61">
        <v>9</v>
      </c>
    </row>
    <row r="62" spans="1:32" ht="17.5" customHeight="1" x14ac:dyDescent="0.35">
      <c r="A62" s="64"/>
      <c r="B62" s="53"/>
      <c r="C62" s="83"/>
      <c r="D62" s="83"/>
      <c r="E62" s="83"/>
      <c r="F62" s="83"/>
      <c r="G62" s="83"/>
      <c r="H62" s="83"/>
      <c r="I62" s="5" t="s">
        <v>23</v>
      </c>
      <c r="J62" s="3"/>
      <c r="K62" s="3"/>
      <c r="L62" s="3"/>
      <c r="M62" s="3"/>
      <c r="N62" s="3"/>
      <c r="O62" s="3"/>
      <c r="P62" s="5" t="s">
        <v>23</v>
      </c>
      <c r="Q62" s="5"/>
      <c r="R62" s="3"/>
      <c r="S62" s="3"/>
      <c r="T62" s="3"/>
      <c r="U62" s="3"/>
      <c r="V62" s="3"/>
      <c r="W62" s="3"/>
      <c r="X62" s="3"/>
      <c r="Y62" s="3"/>
      <c r="Z62" s="5" t="s">
        <v>23</v>
      </c>
      <c r="AA62" s="3"/>
      <c r="AB62" s="3"/>
      <c r="AC62" s="3"/>
      <c r="AD62" s="3"/>
    </row>
    <row r="63" spans="1:32" ht="17.5" customHeight="1" x14ac:dyDescent="0.35">
      <c r="A63" s="64">
        <v>2026.5</v>
      </c>
      <c r="B63" s="53" t="s">
        <v>74</v>
      </c>
      <c r="C63" s="81" t="s">
        <v>97</v>
      </c>
      <c r="D63" s="81" t="s">
        <v>84</v>
      </c>
      <c r="E63" s="81" t="s">
        <v>80</v>
      </c>
      <c r="F63" s="81">
        <v>114.28100000000001</v>
      </c>
      <c r="G63" s="81">
        <v>3.23</v>
      </c>
      <c r="H63" s="81" t="s">
        <v>91</v>
      </c>
      <c r="I63" s="5" t="s">
        <v>21</v>
      </c>
      <c r="J63" s="13">
        <f>M63+7</f>
        <v>46324</v>
      </c>
      <c r="K63" s="13">
        <f>J63+14</f>
        <v>46338</v>
      </c>
      <c r="L63" s="15">
        <v>46303</v>
      </c>
      <c r="M63" s="13">
        <f>L63+14</f>
        <v>46317</v>
      </c>
      <c r="N63" s="13">
        <f>K63+14</f>
        <v>46352</v>
      </c>
      <c r="O63" s="13">
        <f>N63+14</f>
        <v>46366</v>
      </c>
      <c r="P63" s="5" t="s">
        <v>21</v>
      </c>
      <c r="Q63" s="18" t="s">
        <v>140</v>
      </c>
      <c r="R63" s="13" t="s">
        <v>140</v>
      </c>
      <c r="S63" s="13" t="s">
        <v>140</v>
      </c>
      <c r="T63" s="13" t="s">
        <v>140</v>
      </c>
      <c r="U63" s="13" t="s">
        <v>140</v>
      </c>
      <c r="V63" s="13" t="s">
        <v>140</v>
      </c>
      <c r="W63" s="13" t="s">
        <v>140</v>
      </c>
      <c r="X63" s="13" t="s">
        <v>140</v>
      </c>
      <c r="Y63" s="13" t="s">
        <v>140</v>
      </c>
      <c r="Z63" s="5" t="s">
        <v>21</v>
      </c>
      <c r="AA63" s="15">
        <f>O63+14</f>
        <v>46380</v>
      </c>
      <c r="AB63" s="21"/>
      <c r="AC63" s="15">
        <f>AA63+7</f>
        <v>46387</v>
      </c>
      <c r="AD63" s="13">
        <f>AC63+(AE64*30.4)</f>
        <v>46630.2</v>
      </c>
    </row>
    <row r="64" spans="1:32" ht="17.5" customHeight="1" x14ac:dyDescent="0.35">
      <c r="A64" s="64"/>
      <c r="B64" s="53"/>
      <c r="C64" s="82"/>
      <c r="D64" s="82"/>
      <c r="E64" s="82"/>
      <c r="F64" s="82"/>
      <c r="G64" s="82"/>
      <c r="H64" s="82"/>
      <c r="I64" s="5" t="s">
        <v>22</v>
      </c>
      <c r="J64" s="3"/>
      <c r="K64" s="3"/>
      <c r="L64" s="3"/>
      <c r="M64" s="3"/>
      <c r="N64" s="3"/>
      <c r="O64" s="3"/>
      <c r="P64" s="5" t="s">
        <v>22</v>
      </c>
      <c r="Q64" s="5"/>
      <c r="R64" s="3"/>
      <c r="S64" s="3"/>
      <c r="T64" s="3"/>
      <c r="U64" s="3"/>
      <c r="V64" s="3"/>
      <c r="W64" s="3"/>
      <c r="X64" s="3"/>
      <c r="Y64" s="3"/>
      <c r="Z64" s="5" t="s">
        <v>22</v>
      </c>
      <c r="AA64" s="3"/>
      <c r="AB64" s="3"/>
      <c r="AC64" s="3"/>
      <c r="AD64" s="22"/>
      <c r="AE64">
        <v>8</v>
      </c>
      <c r="AF64" t="s">
        <v>145</v>
      </c>
    </row>
    <row r="65" spans="1:30" ht="17.5" customHeight="1" x14ac:dyDescent="0.35">
      <c r="A65" s="64"/>
      <c r="B65" s="53"/>
      <c r="C65" s="83"/>
      <c r="D65" s="83"/>
      <c r="E65" s="83"/>
      <c r="F65" s="83"/>
      <c r="G65" s="83"/>
      <c r="H65" s="83"/>
      <c r="I65" s="5" t="s">
        <v>23</v>
      </c>
      <c r="J65" s="3"/>
      <c r="K65" s="3"/>
      <c r="L65" s="3"/>
      <c r="M65" s="3"/>
      <c r="N65" s="3"/>
      <c r="O65" s="3"/>
      <c r="P65" s="5" t="s">
        <v>23</v>
      </c>
      <c r="Q65" s="5"/>
      <c r="R65" s="3"/>
      <c r="S65" s="3"/>
      <c r="T65" s="3"/>
      <c r="U65" s="3"/>
      <c r="V65" s="3"/>
      <c r="W65" s="3"/>
      <c r="X65" s="3"/>
      <c r="Y65" s="3"/>
      <c r="Z65" s="5" t="s">
        <v>23</v>
      </c>
      <c r="AA65" s="3"/>
      <c r="AB65" s="3"/>
      <c r="AC65" s="3"/>
      <c r="AD65" s="3"/>
    </row>
    <row r="66" spans="1:30" ht="17.5" customHeight="1" x14ac:dyDescent="0.35">
      <c r="B66" s="53" t="s">
        <v>74</v>
      </c>
      <c r="C66" s="3"/>
      <c r="D66" s="3"/>
      <c r="E66" s="3"/>
      <c r="F66" s="3"/>
      <c r="G66" s="3"/>
      <c r="H66" s="3"/>
      <c r="I66" s="5" t="s">
        <v>21</v>
      </c>
      <c r="J66" s="3"/>
      <c r="K66" s="3"/>
      <c r="L66" s="3"/>
      <c r="M66" s="3"/>
      <c r="N66" s="3"/>
      <c r="O66" s="3"/>
      <c r="P66" s="5" t="s">
        <v>21</v>
      </c>
      <c r="Q66" s="5"/>
      <c r="R66" s="3"/>
      <c r="S66" s="3"/>
      <c r="T66" s="3"/>
      <c r="U66" s="3"/>
      <c r="V66" s="3"/>
      <c r="W66" s="3"/>
      <c r="X66" s="3"/>
      <c r="Y66" s="3"/>
      <c r="Z66" s="5" t="s">
        <v>21</v>
      </c>
      <c r="AA66" s="3"/>
      <c r="AB66" s="3"/>
      <c r="AC66" s="3"/>
      <c r="AD66" s="3"/>
    </row>
    <row r="67" spans="1:30" ht="17.5" customHeight="1" x14ac:dyDescent="0.35">
      <c r="B67" s="53"/>
      <c r="C67" s="3"/>
      <c r="D67" s="3"/>
      <c r="E67" s="3"/>
      <c r="F67" s="3"/>
      <c r="G67" s="3"/>
      <c r="H67" s="3"/>
      <c r="I67" s="5" t="s">
        <v>22</v>
      </c>
      <c r="J67" s="3"/>
      <c r="K67" s="3"/>
      <c r="L67" s="3"/>
      <c r="M67" s="3"/>
      <c r="N67" s="3"/>
      <c r="O67" s="3"/>
      <c r="P67" s="5" t="s">
        <v>22</v>
      </c>
      <c r="Q67" s="5"/>
      <c r="R67" s="3"/>
      <c r="S67" s="3"/>
      <c r="T67" s="3"/>
      <c r="U67" s="3"/>
      <c r="V67" s="3"/>
      <c r="W67" s="3"/>
      <c r="X67" s="3"/>
      <c r="Y67" s="3"/>
      <c r="Z67" s="5" t="s">
        <v>22</v>
      </c>
      <c r="AA67" s="3"/>
      <c r="AB67" s="3"/>
      <c r="AC67" s="3"/>
      <c r="AD67" s="3"/>
    </row>
    <row r="68" spans="1:30" ht="17.5" customHeight="1" x14ac:dyDescent="0.35">
      <c r="B68" s="53"/>
      <c r="C68" s="3"/>
      <c r="D68" s="3"/>
      <c r="E68" s="3"/>
      <c r="F68" s="3"/>
      <c r="G68" s="3"/>
      <c r="H68" s="3"/>
      <c r="I68" s="5" t="s">
        <v>23</v>
      </c>
      <c r="J68" s="3"/>
      <c r="K68" s="3"/>
      <c r="L68" s="3"/>
      <c r="M68" s="3"/>
      <c r="N68" s="3"/>
      <c r="O68" s="3"/>
      <c r="P68" s="5" t="s">
        <v>23</v>
      </c>
      <c r="Q68" s="5"/>
      <c r="R68" s="3"/>
      <c r="S68" s="3"/>
      <c r="T68" s="3"/>
      <c r="U68" s="3"/>
      <c r="V68" s="3"/>
      <c r="W68" s="3"/>
      <c r="X68" s="3"/>
      <c r="Y68" s="3"/>
      <c r="Z68" s="5" t="s">
        <v>23</v>
      </c>
      <c r="AA68" s="3"/>
      <c r="AB68" s="3"/>
      <c r="AC68" s="3"/>
      <c r="AD68" s="3"/>
    </row>
    <row r="69" spans="1:30" x14ac:dyDescent="0.35">
      <c r="B69" s="45" t="s">
        <v>24</v>
      </c>
      <c r="C69" s="68"/>
      <c r="D69" s="69"/>
      <c r="E69" s="70"/>
      <c r="F69" s="8">
        <f>SUM(F9:F65)</f>
        <v>6291.1890000000003</v>
      </c>
      <c r="G69" s="8">
        <f>SUM(G9:G65)</f>
        <v>177.57999999999996</v>
      </c>
      <c r="H69" s="77"/>
      <c r="I69" s="9" t="s">
        <v>21</v>
      </c>
      <c r="J69" s="33"/>
      <c r="K69" s="34"/>
      <c r="L69" s="34"/>
      <c r="M69" s="34"/>
      <c r="N69" s="34"/>
      <c r="O69" s="35"/>
      <c r="P69" s="9" t="s">
        <v>21</v>
      </c>
      <c r="Q69" s="86"/>
      <c r="R69" s="87"/>
      <c r="S69" s="87"/>
      <c r="T69" s="87"/>
      <c r="U69" s="87"/>
      <c r="V69" s="87"/>
      <c r="W69" s="87"/>
      <c r="X69" s="87"/>
      <c r="Y69" s="88"/>
      <c r="Z69" s="9" t="s">
        <v>21</v>
      </c>
      <c r="AA69" s="77"/>
      <c r="AB69" s="8"/>
      <c r="AC69" s="33"/>
      <c r="AD69" s="35"/>
    </row>
    <row r="70" spans="1:30" ht="18" customHeight="1" x14ac:dyDescent="0.35">
      <c r="B70" s="45"/>
      <c r="C70" s="71"/>
      <c r="D70" s="72"/>
      <c r="E70" s="73"/>
      <c r="F70" s="8"/>
      <c r="G70" s="8"/>
      <c r="H70" s="78"/>
      <c r="I70" s="9" t="s">
        <v>22</v>
      </c>
      <c r="J70" s="36"/>
      <c r="K70" s="37"/>
      <c r="L70" s="37"/>
      <c r="M70" s="37"/>
      <c r="N70" s="37"/>
      <c r="O70" s="38"/>
      <c r="P70" s="9" t="s">
        <v>22</v>
      </c>
      <c r="Q70" s="89"/>
      <c r="R70" s="90"/>
      <c r="S70" s="90"/>
      <c r="T70" s="90"/>
      <c r="U70" s="90"/>
      <c r="V70" s="90"/>
      <c r="W70" s="90"/>
      <c r="X70" s="90"/>
      <c r="Y70" s="91"/>
      <c r="Z70" s="9" t="s">
        <v>22</v>
      </c>
      <c r="AA70" s="78"/>
      <c r="AB70" s="8"/>
      <c r="AC70" s="36"/>
      <c r="AD70" s="38"/>
    </row>
    <row r="71" spans="1:30" ht="18" customHeight="1" x14ac:dyDescent="0.35">
      <c r="B71" s="45"/>
      <c r="C71" s="74"/>
      <c r="D71" s="75"/>
      <c r="E71" s="76"/>
      <c r="F71" s="8"/>
      <c r="G71" s="8"/>
      <c r="H71" s="79"/>
      <c r="I71" s="9" t="s">
        <v>23</v>
      </c>
      <c r="J71" s="39"/>
      <c r="K71" s="40"/>
      <c r="L71" s="40"/>
      <c r="M71" s="40"/>
      <c r="N71" s="40"/>
      <c r="O71" s="41"/>
      <c r="P71" s="9" t="s">
        <v>23</v>
      </c>
      <c r="Q71" s="92"/>
      <c r="R71" s="93"/>
      <c r="S71" s="93"/>
      <c r="T71" s="93"/>
      <c r="U71" s="93"/>
      <c r="V71" s="93"/>
      <c r="W71" s="93"/>
      <c r="X71" s="93"/>
      <c r="Y71" s="94"/>
      <c r="Z71" s="9" t="s">
        <v>23</v>
      </c>
      <c r="AA71" s="79"/>
      <c r="AB71" s="8"/>
      <c r="AC71" s="39"/>
      <c r="AD71" s="41"/>
    </row>
    <row r="72" spans="1:30" ht="18" customHeight="1" x14ac:dyDescent="0.35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30" ht="18" customHeight="1" x14ac:dyDescent="0.35">
      <c r="B73" s="11" t="s">
        <v>29</v>
      </c>
      <c r="C73" s="32" t="s">
        <v>41</v>
      </c>
      <c r="D73" s="32"/>
      <c r="E73" s="32"/>
      <c r="F73" s="32"/>
      <c r="G73" s="32"/>
      <c r="H73" s="32"/>
      <c r="I73" s="32"/>
      <c r="J73" s="32"/>
      <c r="K73" s="32"/>
      <c r="L73" s="32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30" ht="18" customHeight="1" x14ac:dyDescent="0.35">
      <c r="B74" s="11" t="s">
        <v>31</v>
      </c>
      <c r="C74" s="32" t="s">
        <v>43</v>
      </c>
      <c r="D74" s="32"/>
      <c r="E74" s="32"/>
      <c r="F74" s="32"/>
      <c r="G74" s="32"/>
      <c r="H74" s="32"/>
      <c r="I74" s="32"/>
      <c r="J74" s="32"/>
      <c r="K74" s="32"/>
      <c r="L74" s="32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30" ht="18" customHeight="1" x14ac:dyDescent="0.35">
      <c r="B75" s="11" t="s">
        <v>32</v>
      </c>
      <c r="C75" s="32" t="s">
        <v>44</v>
      </c>
      <c r="D75" s="32"/>
      <c r="E75" s="32"/>
      <c r="F75" s="32"/>
      <c r="G75" s="32"/>
      <c r="H75" s="32"/>
      <c r="I75" s="32"/>
      <c r="J75" s="32"/>
      <c r="K75" s="32"/>
      <c r="L75" s="32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30" ht="18" customHeight="1" x14ac:dyDescent="0.35">
      <c r="B76" s="11" t="s">
        <v>33</v>
      </c>
      <c r="C76" s="32" t="s">
        <v>46</v>
      </c>
      <c r="D76" s="32"/>
      <c r="E76" s="32"/>
      <c r="F76" s="32"/>
      <c r="G76" s="32"/>
      <c r="H76" s="32"/>
      <c r="I76" s="32"/>
      <c r="J76" s="32"/>
      <c r="K76" s="32"/>
      <c r="L76" s="32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30" ht="15.5" x14ac:dyDescent="0.35">
      <c r="B77" s="11"/>
      <c r="C77" s="32" t="s">
        <v>45</v>
      </c>
      <c r="D77" s="32"/>
      <c r="E77" s="32"/>
      <c r="F77" s="32"/>
      <c r="G77" s="32"/>
      <c r="H77" s="32"/>
      <c r="I77" s="32"/>
      <c r="J77" s="32"/>
      <c r="K77" s="32"/>
      <c r="L77" s="32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30" ht="15.5" x14ac:dyDescent="0.35">
      <c r="B78" s="11"/>
      <c r="C78" s="32" t="s">
        <v>47</v>
      </c>
      <c r="D78" s="32"/>
      <c r="E78" s="32"/>
      <c r="F78" s="32"/>
      <c r="G78" s="32"/>
      <c r="H78" s="32"/>
      <c r="I78" s="32"/>
      <c r="J78" s="32"/>
      <c r="K78" s="32"/>
      <c r="L78" s="32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30" ht="15.5" x14ac:dyDescent="0.35">
      <c r="B79" s="11" t="s">
        <v>34</v>
      </c>
      <c r="C79" s="32" t="s">
        <v>49</v>
      </c>
      <c r="D79" s="32"/>
      <c r="E79" s="32"/>
      <c r="F79" s="32"/>
      <c r="G79" s="32"/>
      <c r="H79" s="32"/>
      <c r="I79" s="32"/>
      <c r="J79" s="32"/>
      <c r="K79" s="32"/>
      <c r="L79" s="32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30" x14ac:dyDescent="0.35">
      <c r="B80" s="1"/>
      <c r="C80" s="1"/>
      <c r="D80" s="1"/>
      <c r="E80" s="1"/>
      <c r="F80" s="1">
        <f>14719.439-10666.26-1904.689</f>
        <v>2148.4899999999998</v>
      </c>
      <c r="G80" s="1">
        <f>386.4-280-50</f>
        <v>56.399999999999977</v>
      </c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2:23" x14ac:dyDescent="0.35">
      <c r="B81" s="1"/>
      <c r="C81" s="1"/>
      <c r="D81" s="1"/>
      <c r="E81" s="1"/>
      <c r="F81" s="1">
        <f>SUM(F9:F26)</f>
        <v>2148.489</v>
      </c>
      <c r="G81" s="1">
        <f>SUM(G9:G26)</f>
        <v>60.64</v>
      </c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2:23" x14ac:dyDescent="0.35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2:23" x14ac:dyDescent="0.35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2:23" x14ac:dyDescent="0.35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2:23" x14ac:dyDescent="0.35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2:23" x14ac:dyDescent="0.35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2:23" x14ac:dyDescent="0.35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2:23" x14ac:dyDescent="0.35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2:23" x14ac:dyDescent="0.35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2:23" x14ac:dyDescent="0.35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2:23" x14ac:dyDescent="0.3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2:23" x14ac:dyDescent="0.35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2:23" x14ac:dyDescent="0.35"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2:23" x14ac:dyDescent="0.35"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2:23" x14ac:dyDescent="0.35"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2:23" x14ac:dyDescent="0.35"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2:23" x14ac:dyDescent="0.35"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2:23" x14ac:dyDescent="0.35"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2:23" x14ac:dyDescent="0.35"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2:23" x14ac:dyDescent="0.35"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2:23" x14ac:dyDescent="0.35"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2:23" x14ac:dyDescent="0.35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2:23" x14ac:dyDescent="0.35"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2:23" x14ac:dyDescent="0.35"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2:23" x14ac:dyDescent="0.35"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2:23" x14ac:dyDescent="0.35"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2:23" x14ac:dyDescent="0.35"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2:23" x14ac:dyDescent="0.35"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2:23" x14ac:dyDescent="0.35"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2:23" x14ac:dyDescent="0.35"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2:23" x14ac:dyDescent="0.35"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2:23" x14ac:dyDescent="0.35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2:23" x14ac:dyDescent="0.35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2:23" x14ac:dyDescent="0.35"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2:23" x14ac:dyDescent="0.35"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2:23" x14ac:dyDescent="0.35"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2:23" x14ac:dyDescent="0.35"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2:23" x14ac:dyDescent="0.35"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2:23" x14ac:dyDescent="0.35"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2:23" x14ac:dyDescent="0.35"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2:23" x14ac:dyDescent="0.35"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2:23" x14ac:dyDescent="0.35"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2:23" x14ac:dyDescent="0.35"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2:23" x14ac:dyDescent="0.35"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2:23" x14ac:dyDescent="0.35"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2:23" x14ac:dyDescent="0.35"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2:23" x14ac:dyDescent="0.35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2:23" x14ac:dyDescent="0.35"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2:23" x14ac:dyDescent="0.35"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2:23" x14ac:dyDescent="0.35"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2:23" x14ac:dyDescent="0.35"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2:23" x14ac:dyDescent="0.35"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2:23" x14ac:dyDescent="0.35"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2:23" x14ac:dyDescent="0.35"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2:23" x14ac:dyDescent="0.35"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2:23" x14ac:dyDescent="0.35"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2:23" x14ac:dyDescent="0.35"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2:23" x14ac:dyDescent="0.35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2:23" x14ac:dyDescent="0.35"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2:23" x14ac:dyDescent="0.35"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2:23" x14ac:dyDescent="0.35"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2:23" x14ac:dyDescent="0.35"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2:23" x14ac:dyDescent="0.35"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2:23" x14ac:dyDescent="0.35"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2:23" x14ac:dyDescent="0.35"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2:23" x14ac:dyDescent="0.35"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2:23" x14ac:dyDescent="0.35"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2:23" x14ac:dyDescent="0.35"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2:23" x14ac:dyDescent="0.35"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2:23" x14ac:dyDescent="0.35"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2:23" x14ac:dyDescent="0.35"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2:23" x14ac:dyDescent="0.35"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2:23" x14ac:dyDescent="0.35"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2:23" x14ac:dyDescent="0.35"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2:23" x14ac:dyDescent="0.35"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2:23" x14ac:dyDescent="0.35"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2:23" x14ac:dyDescent="0.35"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2:23" x14ac:dyDescent="0.35"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2:23" x14ac:dyDescent="0.35"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2:23" x14ac:dyDescent="0.35"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2:23" x14ac:dyDescent="0.35"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2:23" x14ac:dyDescent="0.35"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2:23" x14ac:dyDescent="0.35"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2:23" x14ac:dyDescent="0.35"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2:23" x14ac:dyDescent="0.35"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2:23" x14ac:dyDescent="0.35"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2:23" x14ac:dyDescent="0.35"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2:23" x14ac:dyDescent="0.35"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2:23" x14ac:dyDescent="0.35"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2:23" x14ac:dyDescent="0.35"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2:23" x14ac:dyDescent="0.35"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2:23" x14ac:dyDescent="0.35"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2:23" x14ac:dyDescent="0.35"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2:23" x14ac:dyDescent="0.35"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2:23" x14ac:dyDescent="0.35"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2:23" x14ac:dyDescent="0.35"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2:23" x14ac:dyDescent="0.35"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2:23" x14ac:dyDescent="0.35"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2:23" x14ac:dyDescent="0.35"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2:23" x14ac:dyDescent="0.35"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2:23" x14ac:dyDescent="0.35"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2:23" x14ac:dyDescent="0.35"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2:23" x14ac:dyDescent="0.35"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2:23" x14ac:dyDescent="0.35"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2:23" x14ac:dyDescent="0.35"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2:23" x14ac:dyDescent="0.35"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2:23" x14ac:dyDescent="0.35"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2:23" x14ac:dyDescent="0.35"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2:23" x14ac:dyDescent="0.35"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2:23" x14ac:dyDescent="0.35"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2:23" x14ac:dyDescent="0.35"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2:23" x14ac:dyDescent="0.35"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2:23" x14ac:dyDescent="0.35"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2:23" x14ac:dyDescent="0.35"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2:23" x14ac:dyDescent="0.35"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2:23" x14ac:dyDescent="0.35"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2:23" x14ac:dyDescent="0.35"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2:23" x14ac:dyDescent="0.35"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2:23" x14ac:dyDescent="0.35"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2:23" x14ac:dyDescent="0.35"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2:23" x14ac:dyDescent="0.35"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2:23" x14ac:dyDescent="0.35"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2:23" x14ac:dyDescent="0.35"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2:23" x14ac:dyDescent="0.35"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2:23" x14ac:dyDescent="0.35"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2:23" x14ac:dyDescent="0.35"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2:23" x14ac:dyDescent="0.35"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2:23" x14ac:dyDescent="0.35"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2:23" x14ac:dyDescent="0.35"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2:23" x14ac:dyDescent="0.35"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2:23" x14ac:dyDescent="0.35"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2:23" x14ac:dyDescent="0.35"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2:23" x14ac:dyDescent="0.35"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2:23" x14ac:dyDescent="0.35"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2:23" x14ac:dyDescent="0.35"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2:23" x14ac:dyDescent="0.35"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2:23" x14ac:dyDescent="0.35"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2:23" x14ac:dyDescent="0.35"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2:23" x14ac:dyDescent="0.35"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2:23" x14ac:dyDescent="0.35"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2:23" x14ac:dyDescent="0.35"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2:23" x14ac:dyDescent="0.35"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2:23" x14ac:dyDescent="0.35"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2:23" x14ac:dyDescent="0.35"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2:23" x14ac:dyDescent="0.35"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2:23" x14ac:dyDescent="0.35"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2:23" x14ac:dyDescent="0.35"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2:23" x14ac:dyDescent="0.35"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2:23" x14ac:dyDescent="0.35"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2:23" x14ac:dyDescent="0.35"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2:23" x14ac:dyDescent="0.35"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2:23" x14ac:dyDescent="0.35"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2:23" x14ac:dyDescent="0.35"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2:23" x14ac:dyDescent="0.35"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2:23" x14ac:dyDescent="0.35"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2:23" x14ac:dyDescent="0.35"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2:23" x14ac:dyDescent="0.35"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2:23" x14ac:dyDescent="0.35"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2:23" x14ac:dyDescent="0.35"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2:23" x14ac:dyDescent="0.35"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2:23" x14ac:dyDescent="0.35"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2:23" x14ac:dyDescent="0.35"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2:23" x14ac:dyDescent="0.35"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2:23" x14ac:dyDescent="0.35"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2:23" x14ac:dyDescent="0.35"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2:23" x14ac:dyDescent="0.35"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2:23" x14ac:dyDescent="0.35"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2:23" x14ac:dyDescent="0.35"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2:23" x14ac:dyDescent="0.35"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2:23" x14ac:dyDescent="0.35"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2:23" x14ac:dyDescent="0.35"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2:23" x14ac:dyDescent="0.35"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2:23" x14ac:dyDescent="0.35"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2:23" x14ac:dyDescent="0.35"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2:23" x14ac:dyDescent="0.35"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2:23" x14ac:dyDescent="0.35"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2:23" x14ac:dyDescent="0.35"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2:23" x14ac:dyDescent="0.35"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2:23" x14ac:dyDescent="0.35"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2:23" x14ac:dyDescent="0.35"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2:23" x14ac:dyDescent="0.35"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2:23" x14ac:dyDescent="0.35"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2:23" x14ac:dyDescent="0.35"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2:23" x14ac:dyDescent="0.35"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2:23" x14ac:dyDescent="0.35"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2:23" x14ac:dyDescent="0.35"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2:23" x14ac:dyDescent="0.35"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2:23" x14ac:dyDescent="0.35"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2:23" x14ac:dyDescent="0.35"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2:23" x14ac:dyDescent="0.35"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2:23" x14ac:dyDescent="0.35"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2:23" x14ac:dyDescent="0.35"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2:23" x14ac:dyDescent="0.35"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2:23" x14ac:dyDescent="0.35"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2:23" x14ac:dyDescent="0.35"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2:23" x14ac:dyDescent="0.35"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2:23" x14ac:dyDescent="0.35"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2:23" x14ac:dyDescent="0.35"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2:23" x14ac:dyDescent="0.35"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2:23" x14ac:dyDescent="0.35"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2:23" x14ac:dyDescent="0.35"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2:23" x14ac:dyDescent="0.35"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2:23" x14ac:dyDescent="0.35"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2:23" x14ac:dyDescent="0.35"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2:23" x14ac:dyDescent="0.35"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2:23" x14ac:dyDescent="0.35"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2:23" x14ac:dyDescent="0.35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2:23" x14ac:dyDescent="0.35"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2:23" x14ac:dyDescent="0.35"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2:23" x14ac:dyDescent="0.35"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2:23" x14ac:dyDescent="0.35"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2:23" x14ac:dyDescent="0.35"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2:23" x14ac:dyDescent="0.35"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2:23" x14ac:dyDescent="0.35"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2:23" x14ac:dyDescent="0.35"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2:23" x14ac:dyDescent="0.35"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2:23" x14ac:dyDescent="0.35"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2:23" x14ac:dyDescent="0.35"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2:23" x14ac:dyDescent="0.35"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2:23" x14ac:dyDescent="0.35"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2:23" x14ac:dyDescent="0.35"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2:23" x14ac:dyDescent="0.35"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2:23" x14ac:dyDescent="0.35"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2:23" x14ac:dyDescent="0.35"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2:23" x14ac:dyDescent="0.35"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2:23" x14ac:dyDescent="0.35"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2:23" x14ac:dyDescent="0.35"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2:23" x14ac:dyDescent="0.35"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2:23" x14ac:dyDescent="0.35"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2:23" x14ac:dyDescent="0.35"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2:23" x14ac:dyDescent="0.35"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2:23" x14ac:dyDescent="0.35"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2:23" x14ac:dyDescent="0.35"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2:23" x14ac:dyDescent="0.35"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2:23" x14ac:dyDescent="0.35"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2:23" x14ac:dyDescent="0.35"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2:23" x14ac:dyDescent="0.35"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2:23" x14ac:dyDescent="0.35"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2:23" x14ac:dyDescent="0.35"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2:23" x14ac:dyDescent="0.35"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2:23" x14ac:dyDescent="0.35"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2:23" x14ac:dyDescent="0.35"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2:23" x14ac:dyDescent="0.35"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2:23" x14ac:dyDescent="0.35"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2:23" x14ac:dyDescent="0.35"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2:23" x14ac:dyDescent="0.35"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2:23" x14ac:dyDescent="0.35"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2:23" x14ac:dyDescent="0.35"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2:23" x14ac:dyDescent="0.35"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2:23" x14ac:dyDescent="0.35"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2:23" x14ac:dyDescent="0.35"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2:23" x14ac:dyDescent="0.35"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2:23" x14ac:dyDescent="0.35"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2:23" x14ac:dyDescent="0.35"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2:23" x14ac:dyDescent="0.35"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2:23" x14ac:dyDescent="0.35"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2:23" x14ac:dyDescent="0.35"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2:23" x14ac:dyDescent="0.35"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2:23" x14ac:dyDescent="0.35"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2:23" x14ac:dyDescent="0.35"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</sheetData>
  <autoFilter ref="A8:AF71" xr:uid="{00000000-0009-0000-0000-000001000000}"/>
  <mergeCells count="179">
    <mergeCell ref="G63:G65"/>
    <mergeCell ref="G36:G38"/>
    <mergeCell ref="G39:G41"/>
    <mergeCell ref="G42:G44"/>
    <mergeCell ref="G45:G47"/>
    <mergeCell ref="F42:F44"/>
    <mergeCell ref="F45:F47"/>
    <mergeCell ref="G9:G11"/>
    <mergeCell ref="G12:G14"/>
    <mergeCell ref="G15:G17"/>
    <mergeCell ref="G18:G20"/>
    <mergeCell ref="G21:G23"/>
    <mergeCell ref="G24:G26"/>
    <mergeCell ref="G27:G29"/>
    <mergeCell ref="G30:G32"/>
    <mergeCell ref="G33:G35"/>
    <mergeCell ref="G48:G50"/>
    <mergeCell ref="G51:G53"/>
    <mergeCell ref="G54:G56"/>
    <mergeCell ref="G57:G59"/>
    <mergeCell ref="G60:G62"/>
    <mergeCell ref="F57:F59"/>
    <mergeCell ref="F60:F62"/>
    <mergeCell ref="F63:F65"/>
    <mergeCell ref="F36:F38"/>
    <mergeCell ref="F39:F41"/>
    <mergeCell ref="E36:E38"/>
    <mergeCell ref="E39:E41"/>
    <mergeCell ref="E42:E44"/>
    <mergeCell ref="E45:E47"/>
    <mergeCell ref="H9:H11"/>
    <mergeCell ref="F12:F14"/>
    <mergeCell ref="F15:F17"/>
    <mergeCell ref="F18:F20"/>
    <mergeCell ref="F21:F23"/>
    <mergeCell ref="F24:F26"/>
    <mergeCell ref="F27:F29"/>
    <mergeCell ref="F30:F32"/>
    <mergeCell ref="F33:F35"/>
    <mergeCell ref="H33:H35"/>
    <mergeCell ref="F48:F50"/>
    <mergeCell ref="F51:F53"/>
    <mergeCell ref="F54:F56"/>
    <mergeCell ref="H45:H47"/>
    <mergeCell ref="E9:E11"/>
    <mergeCell ref="E12:E14"/>
    <mergeCell ref="E15:E17"/>
    <mergeCell ref="E18:E20"/>
    <mergeCell ref="E21:E23"/>
    <mergeCell ref="E24:E26"/>
    <mergeCell ref="E27:E29"/>
    <mergeCell ref="E30:E32"/>
    <mergeCell ref="E33:E35"/>
    <mergeCell ref="E48:E50"/>
    <mergeCell ref="E51:E53"/>
    <mergeCell ref="E54:E56"/>
    <mergeCell ref="F9:F11"/>
    <mergeCell ref="H12:H14"/>
    <mergeCell ref="H15:H17"/>
    <mergeCell ref="H18:H20"/>
    <mergeCell ref="H21:H23"/>
    <mergeCell ref="H24:H26"/>
    <mergeCell ref="H27:H29"/>
    <mergeCell ref="H30:H32"/>
    <mergeCell ref="C18:C20"/>
    <mergeCell ref="C21:C23"/>
    <mergeCell ref="B24:B26"/>
    <mergeCell ref="B27:B29"/>
    <mergeCell ref="E57:E59"/>
    <mergeCell ref="E60:E62"/>
    <mergeCell ref="E63:E65"/>
    <mergeCell ref="H60:H62"/>
    <mergeCell ref="H63:H65"/>
    <mergeCell ref="H36:H38"/>
    <mergeCell ref="H39:H41"/>
    <mergeCell ref="H42:H44"/>
    <mergeCell ref="D39:D41"/>
    <mergeCell ref="D42:D44"/>
    <mergeCell ref="D45:D47"/>
    <mergeCell ref="H48:H50"/>
    <mergeCell ref="H51:H53"/>
    <mergeCell ref="H54:H56"/>
    <mergeCell ref="H57:H59"/>
    <mergeCell ref="D54:D56"/>
    <mergeCell ref="D57:D59"/>
    <mergeCell ref="D60:D62"/>
    <mergeCell ref="D63:D65"/>
    <mergeCell ref="D36:D38"/>
    <mergeCell ref="C27:C29"/>
    <mergeCell ref="C30:C32"/>
    <mergeCell ref="C33:C35"/>
    <mergeCell ref="C48:C50"/>
    <mergeCell ref="B51:B53"/>
    <mergeCell ref="C51:C53"/>
    <mergeCell ref="D9:D11"/>
    <mergeCell ref="D12:D14"/>
    <mergeCell ref="D15:D17"/>
    <mergeCell ref="D18:D20"/>
    <mergeCell ref="D21:D23"/>
    <mergeCell ref="D24:D26"/>
    <mergeCell ref="D27:D29"/>
    <mergeCell ref="D30:D32"/>
    <mergeCell ref="D33:D35"/>
    <mergeCell ref="D48:D50"/>
    <mergeCell ref="D51:D53"/>
    <mergeCell ref="C39:C41"/>
    <mergeCell ref="C42:C44"/>
    <mergeCell ref="B45:B47"/>
    <mergeCell ref="C45:C47"/>
    <mergeCell ref="C9:C11"/>
    <mergeCell ref="C12:C14"/>
    <mergeCell ref="C15:C17"/>
    <mergeCell ref="B1:AD1"/>
    <mergeCell ref="B5:C5"/>
    <mergeCell ref="N7:O7"/>
    <mergeCell ref="C78:L78"/>
    <mergeCell ref="C79:L79"/>
    <mergeCell ref="Q69:Y71"/>
    <mergeCell ref="B12:B14"/>
    <mergeCell ref="B15:B17"/>
    <mergeCell ref="B18:B20"/>
    <mergeCell ref="B21:B23"/>
    <mergeCell ref="B66:B68"/>
    <mergeCell ref="B69:B71"/>
    <mergeCell ref="C73:L73"/>
    <mergeCell ref="C74:L74"/>
    <mergeCell ref="C75:L75"/>
    <mergeCell ref="C76:L76"/>
    <mergeCell ref="J69:O71"/>
    <mergeCell ref="C77:L77"/>
    <mergeCell ref="AA69:AA71"/>
    <mergeCell ref="AC69:AD71"/>
    <mergeCell ref="D3:K3"/>
    <mergeCell ref="D4:K4"/>
    <mergeCell ref="D5:K5"/>
    <mergeCell ref="B30:B32"/>
    <mergeCell ref="C69:E71"/>
    <mergeCell ref="H69:H71"/>
    <mergeCell ref="B7:H7"/>
    <mergeCell ref="J7:K7"/>
    <mergeCell ref="L7:M7"/>
    <mergeCell ref="Q7:T7"/>
    <mergeCell ref="B9:B11"/>
    <mergeCell ref="U7:Y7"/>
    <mergeCell ref="AA7:AD7"/>
    <mergeCell ref="B63:B65"/>
    <mergeCell ref="B33:B35"/>
    <mergeCell ref="B48:B50"/>
    <mergeCell ref="B54:B56"/>
    <mergeCell ref="B57:B59"/>
    <mergeCell ref="B36:B38"/>
    <mergeCell ref="B39:B41"/>
    <mergeCell ref="B42:B44"/>
    <mergeCell ref="B60:B62"/>
    <mergeCell ref="C54:C56"/>
    <mergeCell ref="C57:C59"/>
    <mergeCell ref="C60:C62"/>
    <mergeCell ref="C63:C65"/>
    <mergeCell ref="C36:C38"/>
    <mergeCell ref="C24:C26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  <mergeCell ref="A63:A65"/>
    <mergeCell ref="A36:A38"/>
    <mergeCell ref="A39:A41"/>
    <mergeCell ref="A42:A44"/>
    <mergeCell ref="A45:A47"/>
    <mergeCell ref="A48:A50"/>
    <mergeCell ref="A51:A53"/>
    <mergeCell ref="A54:A56"/>
    <mergeCell ref="A57:A59"/>
    <mergeCell ref="A60:A6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eb794bb-bb8a-4e55-a660-b3c9a9cd2d1b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022AEA4909CF745B0924DC612C9FD99" ma:contentTypeVersion="18" ma:contentTypeDescription="Create a new document." ma:contentTypeScope="" ma:versionID="16c24f51bec60b3e1d63fe2d3e20614d">
  <xsd:schema xmlns:xsd="http://www.w3.org/2001/XMLSchema" xmlns:xs="http://www.w3.org/2001/XMLSchema" xmlns:p="http://schemas.microsoft.com/office/2006/metadata/properties" xmlns:ns3="e4b8e22f-1a63-44f2-b1e6-dbc541d7f663" xmlns:ns4="2eb794bb-bb8a-4e55-a660-b3c9a9cd2d1b" targetNamespace="http://schemas.microsoft.com/office/2006/metadata/properties" ma:root="true" ma:fieldsID="3cb68e130d3eec458f8d02c811941c09" ns3:_="" ns4:_="">
    <xsd:import namespace="e4b8e22f-1a63-44f2-b1e6-dbc541d7f663"/>
    <xsd:import namespace="2eb794bb-bb8a-4e55-a660-b3c9a9cd2d1b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OCR" minOccurs="0"/>
                <xsd:element ref="ns4:MediaServiceAutoKeyPoints" minOccurs="0"/>
                <xsd:element ref="ns4:MediaServiceKeyPoints" minOccurs="0"/>
                <xsd:element ref="ns4:MediaServiceDateTaken" minOccurs="0"/>
                <xsd:element ref="ns4:MediaLengthInSeconds" minOccurs="0"/>
                <xsd:element ref="ns4:MediaServiceLocation" minOccurs="0"/>
                <xsd:element ref="ns4:_activity" minOccurs="0"/>
                <xsd:element ref="ns4:MediaServiceObjectDetectorVersions" minOccurs="0"/>
                <xsd:element ref="ns4:MediaServiceSystemTag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b8e22f-1a63-44f2-b1e6-dbc541d7f66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eb794bb-bb8a-4e55-a660-b3c9a9cd2d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A59BD6D-000B-4A8C-8810-41363F373CD0}">
  <ds:schemaRefs>
    <ds:schemaRef ds:uri="http://purl.org/dc/terms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2eb794bb-bb8a-4e55-a660-b3c9a9cd2d1b"/>
    <ds:schemaRef ds:uri="e4b8e22f-1a63-44f2-b1e6-dbc541d7f663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A6D02BE-7452-4F8F-8188-AD68231DCDC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ADA7C15-8201-4F8B-BB80-E35611F36D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4b8e22f-1a63-44f2-b1e6-dbc541d7f663"/>
    <ds:schemaRef ds:uri="2eb794bb-bb8a-4e55-a660-b3c9a9cd2d1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Good &amp; Works</vt:lpstr>
      <vt:lpstr>Consulting Services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SNFI</dc:creator>
  <cp:lastModifiedBy>djédjé alibert boris zere</cp:lastModifiedBy>
  <dcterms:created xsi:type="dcterms:W3CDTF">2022-02-03T14:08:55Z</dcterms:created>
  <dcterms:modified xsi:type="dcterms:W3CDTF">2024-03-06T16:19:57Z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0x0101004022AEA4909CF745B0924DC612C9FD99</vt:lpwstr>
  </property>
</Properties>
</file>